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76" windowWidth="18915" windowHeight="11580" activeTab="1"/>
  </bookViews>
  <sheets>
    <sheet name="трубы" sheetId="1" r:id="rId1"/>
    <sheet name="сетка" sheetId="2" r:id="rId2"/>
    <sheet name="3ДП !!!NEW!!!" sheetId="3" r:id="rId3"/>
  </sheets>
  <definedNames>
    <definedName name="_xlnm.Print_Area" localSheetId="1">'сетка'!$A$1:$R$99</definedName>
  </definedNames>
  <calcPr fullCalcOnLoad="1"/>
</workbook>
</file>

<file path=xl/sharedStrings.xml><?xml version="1.0" encoding="utf-8"?>
<sst xmlns="http://schemas.openxmlformats.org/spreadsheetml/2006/main" count="430" uniqueCount="228">
  <si>
    <t>Ячейка, мм</t>
  </si>
  <si>
    <t>Размер рулона или карты (Шир.х дл.)</t>
  </si>
  <si>
    <t>Цена, 1 м²</t>
  </si>
  <si>
    <t>50х50х2.5</t>
  </si>
  <si>
    <t>100х100х2,5</t>
  </si>
  <si>
    <t>50х100х2,5</t>
  </si>
  <si>
    <t>50х50х2,0</t>
  </si>
  <si>
    <t>50х25х2,0</t>
  </si>
  <si>
    <t>25х25х2,0</t>
  </si>
  <si>
    <t>25х12,5х2,0</t>
  </si>
  <si>
    <t>50х100х1,8</t>
  </si>
  <si>
    <t>25х12,5х1,8</t>
  </si>
  <si>
    <t>25х25х1,8</t>
  </si>
  <si>
    <t>50х12,5х1,8</t>
  </si>
  <si>
    <t>50х25х1,8</t>
  </si>
  <si>
    <t>50х50х1,8</t>
  </si>
  <si>
    <t>25х12.5х1.6</t>
  </si>
  <si>
    <t>25х25х1,6</t>
  </si>
  <si>
    <t>25х50х1.6</t>
  </si>
  <si>
    <t>50х50х1,6</t>
  </si>
  <si>
    <t>25х12,5х1,4</t>
  </si>
  <si>
    <t>25х25х1.4</t>
  </si>
  <si>
    <t>50х25х1,4</t>
  </si>
  <si>
    <t>50х50х1,4</t>
  </si>
  <si>
    <t xml:space="preserve">25х25х1,0 </t>
  </si>
  <si>
    <t xml:space="preserve">12,7х12,7х1,0 </t>
  </si>
  <si>
    <t xml:space="preserve"> 2,0х30_1,8х30_1,5х30 </t>
  </si>
  <si>
    <t>1,5х50</t>
  </si>
  <si>
    <t>1,5х50_1,0х50_2,0х50</t>
  </si>
  <si>
    <t>h-0,20; 0,25; 0,30; 0,35; 0,5; 1,0; 1,5; 1,8; 2,0.  L-50</t>
  </si>
  <si>
    <t>1.5х50_1,0х50</t>
  </si>
  <si>
    <t>1,0х50</t>
  </si>
  <si>
    <t>50х75х1,8</t>
  </si>
  <si>
    <t>50х12,5х1,6</t>
  </si>
  <si>
    <t>50х12,5х1,4</t>
  </si>
  <si>
    <t xml:space="preserve"> 2,0х50_1,8х50_ 1,5х50 </t>
  </si>
  <si>
    <t>1,0х50_1,5х50_1,8х50_2,0х50</t>
  </si>
  <si>
    <t>1,5х50___ 1,0х50</t>
  </si>
  <si>
    <t>1,5х10</t>
  </si>
  <si>
    <t>1,0х10_1,2х10_1,5х10_1,8х10_2,0х10</t>
  </si>
  <si>
    <t xml:space="preserve">Плетеная сетка с полимерным покрытием </t>
  </si>
  <si>
    <t>55х55х2,5</t>
  </si>
  <si>
    <t>50х50х3.0</t>
  </si>
  <si>
    <t>100х100х3.0</t>
  </si>
  <si>
    <t>150х150х3.0</t>
  </si>
  <si>
    <t>200х200х3.0</t>
  </si>
  <si>
    <t>50х50х4.0</t>
  </si>
  <si>
    <t>50х100х4.0</t>
  </si>
  <si>
    <t>100х100х4.0</t>
  </si>
  <si>
    <t>150х150х4.0</t>
  </si>
  <si>
    <t>200х200х4.0</t>
  </si>
  <si>
    <t>50х50х5,0</t>
  </si>
  <si>
    <t>100х100х5,0</t>
  </si>
  <si>
    <t>1,5х30_0,5х30_0,38х30</t>
  </si>
  <si>
    <t>1,5х50_1,0х50_0,5х50</t>
  </si>
  <si>
    <t>1,0х2,0,_1,0х3,0_0,38х2,0_ 0,5х2,0_0,64х2,0</t>
  </si>
  <si>
    <t>1,0х2,0_ 1,0х3,0_ 0,5х2,0</t>
  </si>
  <si>
    <t>1,0х2,0_1,0х3,0_0,5х2,0</t>
  </si>
  <si>
    <t>1,0х2,0_1,0х3,0</t>
  </si>
  <si>
    <t xml:space="preserve">1,0х2,0_ 1,0х3,0 </t>
  </si>
  <si>
    <t>1,0х2,0_ 1,0х3,0</t>
  </si>
  <si>
    <t>Проволока ОК и Вр-1</t>
  </si>
  <si>
    <t>Т/н</t>
  </si>
  <si>
    <t>Т/о</t>
  </si>
  <si>
    <t>Пластиковая сетка (зел, крас, оранж, желт, син)</t>
  </si>
  <si>
    <t>Ромб 15х15</t>
  </si>
  <si>
    <t>Ромб 30х30</t>
  </si>
  <si>
    <t>Ромб 50х50</t>
  </si>
  <si>
    <t>Квадрат 35х35</t>
  </si>
  <si>
    <t>Квадрат 50х50</t>
  </si>
  <si>
    <t>Квадрат 2х2</t>
  </si>
  <si>
    <t>Квадрат 6х6</t>
  </si>
  <si>
    <t>Квадрат 10х10</t>
  </si>
  <si>
    <t>Квадрат 15х15</t>
  </si>
  <si>
    <t>Квадрат 20х20</t>
  </si>
  <si>
    <t xml:space="preserve"> h-1,6    L-25</t>
  </si>
  <si>
    <t xml:space="preserve"> h-1    L-25</t>
  </si>
  <si>
    <t>Трубы для внутренней канализации и фитинг</t>
  </si>
  <si>
    <t>Трубы полипропиленовые для холодной и горячей воды и фитинг </t>
  </si>
  <si>
    <t>Ø *тол.стенки</t>
  </si>
  <si>
    <t>L, m</t>
  </si>
  <si>
    <t>50х1,8</t>
  </si>
  <si>
    <t>110х2,7</t>
  </si>
  <si>
    <t>Муфта ф50</t>
  </si>
  <si>
    <t>Отвод 45* ф50</t>
  </si>
  <si>
    <t>Отвод 90* ф50</t>
  </si>
  <si>
    <t>Муфта ф110</t>
  </si>
  <si>
    <t>Отвод 45* ф110</t>
  </si>
  <si>
    <t>Отвод 90* ф110</t>
  </si>
  <si>
    <t>Тройник 45* 110х110</t>
  </si>
  <si>
    <t>Тройник 90* 110х110</t>
  </si>
  <si>
    <t xml:space="preserve">Ревизия ф110 </t>
  </si>
  <si>
    <t>Скоба ф110</t>
  </si>
  <si>
    <t>Заглушка ф110</t>
  </si>
  <si>
    <t>25х2,3</t>
  </si>
  <si>
    <t>32х3,0</t>
  </si>
  <si>
    <t>40х3,7</t>
  </si>
  <si>
    <t>50х4,6</t>
  </si>
  <si>
    <t>63х5,8</t>
  </si>
  <si>
    <t xml:space="preserve">25х4,2 </t>
  </si>
  <si>
    <t xml:space="preserve">32х5,4 </t>
  </si>
  <si>
    <t xml:space="preserve">40х6,7 </t>
  </si>
  <si>
    <t xml:space="preserve">50х8,4 </t>
  </si>
  <si>
    <t xml:space="preserve">63х10,5 </t>
  </si>
  <si>
    <t>Угол 90* ф20</t>
  </si>
  <si>
    <t>Угол 90* ф25</t>
  </si>
  <si>
    <t>Угол 90* ф32</t>
  </si>
  <si>
    <t>Угол 90* ф40</t>
  </si>
  <si>
    <t>Муфта ф20</t>
  </si>
  <si>
    <t>Муфта ф25</t>
  </si>
  <si>
    <t>Муфта ф32</t>
  </si>
  <si>
    <t>Муфта ф40</t>
  </si>
  <si>
    <t>Тройник ф20</t>
  </si>
  <si>
    <t>Тройник ф25</t>
  </si>
  <si>
    <t>Тройник ф32</t>
  </si>
  <si>
    <t>Тройник ф40</t>
  </si>
  <si>
    <t>2,0х50  1,8х50   1,5х50</t>
  </si>
  <si>
    <t>2,0х50  1,8х50   1,5х50  1,0х50</t>
  </si>
  <si>
    <t>1,5х50   1,0х50</t>
  </si>
  <si>
    <t>1,5х50  1,0х50  2,0х50</t>
  </si>
  <si>
    <t>h-0,20;  0,25;  0,30;  0,35;  0,5;  1,0;  1,5;  1,8;  2,0.   L-50</t>
  </si>
  <si>
    <t>1,5х50  1,0х50</t>
  </si>
  <si>
    <t>0,2х30  0,33х30  1,0х30</t>
  </si>
  <si>
    <t xml:space="preserve">2,0х30  1,8х30   1,5х30 </t>
  </si>
  <si>
    <t>Вес, кв. м.</t>
  </si>
  <si>
    <t>вес, рул.</t>
  </si>
  <si>
    <t>Цена,  рул.</t>
  </si>
  <si>
    <t xml:space="preserve">Орел, Кромское шоссе 8, тел: 8 (4862) 74-19-44; 74-19-61; 72-31-80 e-mail: psi@orel.ru;     </t>
  </si>
  <si>
    <t>Сетка сварная (оцинкованная рул)  ТУ1276-001-2003</t>
  </si>
  <si>
    <t>Плетеная сетка (светлая) ГОСТ5336-80</t>
  </si>
  <si>
    <t>Сетка кладочная   ГОСТ 23279-85</t>
  </si>
  <si>
    <t>1.0</t>
  </si>
  <si>
    <t>2 м</t>
  </si>
  <si>
    <t>1,8 м</t>
  </si>
  <si>
    <t>1,5 м</t>
  </si>
  <si>
    <t>1.0 м</t>
  </si>
  <si>
    <t>0,5 м</t>
  </si>
  <si>
    <t xml:space="preserve">0,35 м </t>
  </si>
  <si>
    <t>0,3 м</t>
  </si>
  <si>
    <t>0.25 м</t>
  </si>
  <si>
    <t xml:space="preserve"> 0.2 м</t>
  </si>
  <si>
    <t>50х50х2.5 (30 м)</t>
  </si>
  <si>
    <t xml:space="preserve">1,5х50   1,0х50   0,5х50 </t>
  </si>
  <si>
    <t>2.0</t>
  </si>
  <si>
    <t>карты</t>
  </si>
  <si>
    <t>1.0х3.0</t>
  </si>
  <si>
    <t>1.0х2.0</t>
  </si>
  <si>
    <t>0,38х2.0</t>
  </si>
  <si>
    <t>0.64х2</t>
  </si>
  <si>
    <t>0,5х2.0</t>
  </si>
  <si>
    <t>рулоны</t>
  </si>
  <si>
    <t>S=h*10</t>
  </si>
  <si>
    <t>Высота рулона h, м</t>
  </si>
  <si>
    <t>ЦЕНЫ ЗА РУЛОН</t>
  </si>
  <si>
    <t xml:space="preserve">2,0х50  1,8х50   1,5х50 </t>
  </si>
  <si>
    <t xml:space="preserve"> 2,0х50_1,8х50_1,5х50 </t>
  </si>
  <si>
    <t>20х20х1.2 св</t>
  </si>
  <si>
    <t>25х25х1.6 св</t>
  </si>
  <si>
    <t>50х50х1,6 св</t>
  </si>
  <si>
    <t>50х50х1,8 св</t>
  </si>
  <si>
    <t>50х50х1,6 оц</t>
  </si>
  <si>
    <t>50х50х1,8 оц</t>
  </si>
  <si>
    <t>25х25х1.6 оц</t>
  </si>
  <si>
    <t>25х25х1,4 св</t>
  </si>
  <si>
    <r>
      <t xml:space="preserve">20х20х1.2 </t>
    </r>
    <r>
      <rPr>
        <b/>
        <sz val="8"/>
        <color indexed="8"/>
        <rFont val="GE Greenway Caps"/>
        <family val="0"/>
      </rPr>
      <t>св</t>
    </r>
  </si>
  <si>
    <r>
      <t xml:space="preserve">25х25х1.6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</si>
  <si>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св</t>
    </r>
  </si>
  <si>
    <r>
      <t>50х50х1,8</t>
    </r>
    <r>
      <rPr>
        <b/>
        <sz val="8"/>
        <color indexed="8"/>
        <rFont val="GE Greenway Caps"/>
        <family val="0"/>
      </rPr>
      <t xml:space="preserve"> св</t>
    </r>
  </si>
  <si>
    <r>
      <t xml:space="preserve">25х25х1,4 </t>
    </r>
    <r>
      <rPr>
        <b/>
        <sz val="8"/>
        <color indexed="8"/>
        <rFont val="GE Greenway Caps"/>
        <family val="0"/>
      </rPr>
      <t>св</t>
    </r>
  </si>
  <si>
    <r>
      <t xml:space="preserve">50х50х1,6 </t>
    </r>
    <r>
      <rPr>
        <b/>
        <sz val="8"/>
        <color indexed="8"/>
        <rFont val="GE Greenway Caps"/>
        <family val="0"/>
      </rPr>
      <t>оц</t>
    </r>
  </si>
  <si>
    <r>
      <t>50х50х1,8</t>
    </r>
    <r>
      <rPr>
        <b/>
        <sz val="8"/>
        <color indexed="8"/>
        <rFont val="GE Greenway Caps"/>
        <family val="0"/>
      </rPr>
      <t xml:space="preserve"> оц</t>
    </r>
  </si>
  <si>
    <r>
      <t xml:space="preserve">25х25х1.6 </t>
    </r>
    <r>
      <rPr>
        <b/>
        <sz val="8"/>
        <color indexed="8"/>
        <rFont val="GE Greenway Caps"/>
        <family val="0"/>
      </rPr>
      <t>оц</t>
    </r>
  </si>
  <si>
    <t>Ф 4,0-5,0 мм</t>
  </si>
  <si>
    <t>20х1,9 PN10</t>
  </si>
  <si>
    <t>20х3,4 PN20</t>
  </si>
  <si>
    <r>
      <t xml:space="preserve">Ф 2,5 ПП </t>
    </r>
    <r>
      <rPr>
        <b/>
        <sz val="10"/>
        <color indexed="10"/>
        <rFont val="Calibri"/>
        <family val="2"/>
      </rPr>
      <t>NEW</t>
    </r>
  </si>
  <si>
    <t>проволока Ф 2,5 с полимерным покрытием</t>
  </si>
  <si>
    <r>
      <t xml:space="preserve">55х55х2,5 </t>
    </r>
    <r>
      <rPr>
        <b/>
        <sz val="8"/>
        <color indexed="8"/>
        <rFont val="GE Greenway Caps"/>
        <family val="0"/>
      </rPr>
      <t>ПП</t>
    </r>
  </si>
  <si>
    <r>
      <t>25х25х2,5</t>
    </r>
    <r>
      <rPr>
        <b/>
        <sz val="8"/>
        <color indexed="8"/>
        <rFont val="GE Greenway Caps"/>
        <family val="0"/>
      </rPr>
      <t xml:space="preserve"> ПП</t>
    </r>
  </si>
  <si>
    <t xml:space="preserve">Ед. </t>
  </si>
  <si>
    <t>Цена руб за шт.</t>
  </si>
  <si>
    <t>Доп. инфо</t>
  </si>
  <si>
    <t>3ДП-50/100/3,0 оц.</t>
  </si>
  <si>
    <t>3ДП-50/200/3,0оц.</t>
  </si>
  <si>
    <t>3ДП-50/100/4,0оц</t>
  </si>
  <si>
    <t>3ДП-50/200/4,0оц.</t>
  </si>
  <si>
    <t>3ДП-100/100/3,0 оц.</t>
  </si>
  <si>
    <t>3ДП-100/200/3,0оц.</t>
  </si>
  <si>
    <t>3ДП-100/100/4,0оц</t>
  </si>
  <si>
    <t>3ДП-100/200/4,0оц.</t>
  </si>
  <si>
    <t>3ДП-120/100/3,0 оц.</t>
  </si>
  <si>
    <t>3ДП-120/200/3,0оц.</t>
  </si>
  <si>
    <t>3ДП-120/100/4,0оц</t>
  </si>
  <si>
    <t>3ДП-120/200/4,0оц.</t>
  </si>
  <si>
    <t>Элемент конструкции (Эк)</t>
  </si>
  <si>
    <t>П-образный</t>
  </si>
  <si>
    <t>ЭК -П 50</t>
  </si>
  <si>
    <t>пм</t>
  </si>
  <si>
    <t>ЭК -П 100</t>
  </si>
  <si>
    <t>ЭК -П 120</t>
  </si>
  <si>
    <t>У-угол</t>
  </si>
  <si>
    <t>Проволока вязальная (Термо обработанная)</t>
  </si>
  <si>
    <t>кг</t>
  </si>
  <si>
    <t>Возможно изготовление не стандартных размеров, по требованию заказчика</t>
  </si>
  <si>
    <t>Сетка сварная 50х50х3,0 Вр1</t>
  </si>
  <si>
    <t>м2</t>
  </si>
  <si>
    <t>ЭК -У 50 (90') (внутренний угол) (175х175мм)</t>
  </si>
  <si>
    <t>ЭК -У 50 (90') (внешний угол) (175х275мм)</t>
  </si>
  <si>
    <t xml:space="preserve">EVG 3Д Строительные системы </t>
  </si>
  <si>
    <t>3Д Стеновые панели (3ДП)</t>
  </si>
  <si>
    <t>1 шт</t>
  </si>
  <si>
    <t xml:space="preserve">стантарт(1,2х3,0м=3,6 кв.м)мах(1,2x6,0м=7,2кв.м) марка полистирола ППС-ПСБ 25Ф </t>
  </si>
  <si>
    <t xml:space="preserve"> </t>
  </si>
  <si>
    <r>
      <t>Ф 1,2 мм ОК/ТО (1мот.</t>
    </r>
    <r>
      <rPr>
        <sz val="11"/>
        <color indexed="8"/>
        <rFont val="Calibri"/>
        <family val="2"/>
      </rPr>
      <t>≈55кг)</t>
    </r>
  </si>
  <si>
    <t>Цена, 1 пог/м.</t>
  </si>
  <si>
    <t>1 шт.</t>
  </si>
  <si>
    <t xml:space="preserve">1 шт. </t>
  </si>
  <si>
    <t>шт</t>
  </si>
  <si>
    <t>1 пог. М</t>
  </si>
  <si>
    <t>Цена, 1 пог. m/шт.</t>
  </si>
  <si>
    <t>Розн. От 9.08.17</t>
  </si>
  <si>
    <t>Ф 1,0; 1,2; 1,4</t>
  </si>
  <si>
    <t>Ф 1,6; 1,8;2,0</t>
  </si>
  <si>
    <t>Ф 2,5; 3,0</t>
  </si>
  <si>
    <r>
      <rPr>
        <b/>
        <sz val="12"/>
        <color indexed="10"/>
        <rFont val="Calibri"/>
        <family val="2"/>
      </rPr>
      <t>NEW !!!</t>
    </r>
    <r>
      <rPr>
        <b/>
        <sz val="12"/>
        <color indexed="8"/>
        <rFont val="Calibri"/>
        <family val="2"/>
      </rPr>
      <t xml:space="preserve"> 65000 </t>
    </r>
    <r>
      <rPr>
        <b/>
        <sz val="12"/>
        <color indexed="10"/>
        <rFont val="Calibri"/>
        <family val="2"/>
      </rPr>
      <t>!!!</t>
    </r>
  </si>
  <si>
    <r>
      <t xml:space="preserve">Сетка сварная (неоцинкованная рул)  ТУ1276-001-2003                                   </t>
    </r>
    <r>
      <rPr>
        <b/>
        <sz val="8"/>
        <color indexed="8"/>
        <rFont val="GE Greenway Caps"/>
        <family val="0"/>
      </rPr>
      <t>Розн. 01.09.17</t>
    </r>
  </si>
  <si>
    <r>
      <t xml:space="preserve">Сетка сварная (неоцинкованная рул)  ТУ1276-001-2003                                           </t>
    </r>
    <r>
      <rPr>
        <b/>
        <sz val="8"/>
        <color indexed="8"/>
        <rFont val="GE Greenway Caps"/>
        <family val="0"/>
      </rPr>
      <t xml:space="preserve"> </t>
    </r>
    <r>
      <rPr>
        <b/>
        <sz val="8"/>
        <color indexed="8"/>
        <rFont val="GE Greenway Caps"/>
        <family val="0"/>
      </rPr>
      <t>Розн. 01.09.17</t>
    </r>
  </si>
  <si>
    <t>25х12,7х1,0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</si>
</sst>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GE Greenway Caps"/>
      <family val="0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name val="GE Greenway Caps"/>
      <family val="0"/>
    </font>
    <font>
      <b/>
      <sz val="8"/>
      <name val="GE Greenway Cap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GE Greenway Caps"/>
      <family val="0"/>
    </font>
    <font>
      <sz val="8"/>
      <color indexed="8"/>
      <name val="Calibri"/>
      <family val="2"/>
    </font>
    <font>
      <sz val="9"/>
      <color indexed="8"/>
      <name val="GE Greenway Caps"/>
      <family val="0"/>
    </font>
    <font>
      <sz val="9"/>
      <color indexed="8"/>
      <name val="Calibri"/>
      <family val="2"/>
    </font>
    <font>
      <sz val="8"/>
      <color indexed="50"/>
      <name val="GE Greenway Caps"/>
      <family val="0"/>
    </font>
    <font>
      <b/>
      <sz val="10"/>
      <color indexed="8"/>
      <name val="Calibri"/>
      <family val="2"/>
    </font>
    <font>
      <b/>
      <sz val="11"/>
      <color indexed="8"/>
      <name val="GE Greenway Caps"/>
      <family val="0"/>
    </font>
    <font>
      <sz val="11"/>
      <color indexed="8"/>
      <name val="GE Greenway Caps"/>
      <family val="0"/>
    </font>
    <font>
      <sz val="8"/>
      <color indexed="22"/>
      <name val="GE Greenway Caps"/>
      <family val="0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GE Greenway Caps"/>
      <family val="0"/>
    </font>
    <font>
      <sz val="14"/>
      <color indexed="8"/>
      <name val="GE Greenway Caps"/>
      <family val="0"/>
    </font>
    <font>
      <b/>
      <i/>
      <u val="single"/>
      <sz val="12"/>
      <color indexed="8"/>
      <name val="GE Greenway Cap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GE Greenway Caps"/>
      <family val="0"/>
    </font>
    <font>
      <sz val="8"/>
      <color theme="1"/>
      <name val="GE Greenway Caps"/>
      <family val="0"/>
    </font>
    <font>
      <sz val="8"/>
      <color theme="1"/>
      <name val="Calibri"/>
      <family val="2"/>
    </font>
    <font>
      <sz val="9"/>
      <color rgb="FF000000"/>
      <name val="GE Greenway Caps"/>
      <family val="0"/>
    </font>
    <font>
      <b/>
      <sz val="8"/>
      <color theme="1"/>
      <name val="GE Greenway Caps"/>
      <family val="0"/>
    </font>
    <font>
      <b/>
      <sz val="8"/>
      <color rgb="FF000000"/>
      <name val="GE Greenway Caps"/>
      <family val="0"/>
    </font>
    <font>
      <sz val="9"/>
      <color rgb="FF000000"/>
      <name val="Calibri"/>
      <family val="2"/>
    </font>
    <font>
      <sz val="8"/>
      <color rgb="FF92D050"/>
      <name val="GE Greenway Caps"/>
      <family val="0"/>
    </font>
    <font>
      <b/>
      <sz val="8"/>
      <color theme="1" tint="0.04998999834060669"/>
      <name val="GE Greenway Caps"/>
      <family val="0"/>
    </font>
    <font>
      <sz val="8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GE Greenway Caps"/>
      <family val="0"/>
    </font>
    <font>
      <sz val="11"/>
      <color theme="1"/>
      <name val="GE Greenway Caps"/>
      <family val="0"/>
    </font>
    <font>
      <sz val="8"/>
      <color theme="0" tint="-0.1499900072813034"/>
      <name val="GE Greenway Caps"/>
      <family val="0"/>
    </font>
    <font>
      <sz val="11"/>
      <color rgb="FF000000"/>
      <name val="GE Greenway Caps"/>
      <family val="0"/>
    </font>
    <font>
      <b/>
      <sz val="14"/>
      <color theme="1"/>
      <name val="Calibri"/>
      <family val="2"/>
    </font>
    <font>
      <b/>
      <sz val="11"/>
      <color rgb="FF000000"/>
      <name val="GE Greenway Caps"/>
      <family val="0"/>
    </font>
    <font>
      <b/>
      <sz val="9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GE Greenway Caps"/>
      <family val="0"/>
    </font>
    <font>
      <sz val="14"/>
      <color theme="1"/>
      <name val="GE Greenway Caps"/>
      <family val="0"/>
    </font>
    <font>
      <b/>
      <i/>
      <u val="single"/>
      <sz val="12"/>
      <color theme="1" tint="0.04998999834060669"/>
      <name val="GE Greenway Cap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medium"/>
      <top/>
      <bottom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4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33" borderId="12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6" fillId="34" borderId="1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6" fillId="34" borderId="16" xfId="0" applyFont="1" applyFill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7" fillId="35" borderId="11" xfId="0" applyFont="1" applyFill="1" applyBorder="1" applyAlignment="1">
      <alignment horizontal="left" vertical="center"/>
    </xf>
    <xf numFmtId="0" fontId="57" fillId="0" borderId="19" xfId="0" applyFont="1" applyBorder="1" applyAlignment="1">
      <alignment horizontal="left" vertical="center"/>
    </xf>
    <xf numFmtId="0" fontId="57" fillId="35" borderId="12" xfId="0" applyFont="1" applyFill="1" applyBorder="1" applyAlignment="1">
      <alignment horizontal="left" vertical="center"/>
    </xf>
    <xf numFmtId="0" fontId="56" fillId="33" borderId="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8" fillId="35" borderId="0" xfId="0" applyFont="1" applyFill="1" applyBorder="1" applyAlignment="1">
      <alignment/>
    </xf>
    <xf numFmtId="0" fontId="56" fillId="34" borderId="18" xfId="0" applyFont="1" applyFill="1" applyBorder="1" applyAlignment="1">
      <alignment vertical="center" wrapText="1"/>
    </xf>
    <xf numFmtId="0" fontId="57" fillId="36" borderId="16" xfId="0" applyFont="1" applyFill="1" applyBorder="1" applyAlignment="1">
      <alignment horizontal="left" vertical="center"/>
    </xf>
    <xf numFmtId="0" fontId="57" fillId="36" borderId="20" xfId="0" applyFont="1" applyFill="1" applyBorder="1" applyAlignment="1">
      <alignment horizontal="left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9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35" borderId="0" xfId="0" applyFont="1" applyFill="1" applyBorder="1" applyAlignment="1">
      <alignment horizontal="left" vertical="center"/>
    </xf>
    <xf numFmtId="0" fontId="56" fillId="34" borderId="21" xfId="0" applyFont="1" applyFill="1" applyBorder="1" applyAlignment="1">
      <alignment vertical="center" wrapText="1"/>
    </xf>
    <xf numFmtId="0" fontId="56" fillId="37" borderId="11" xfId="0" applyFont="1" applyFill="1" applyBorder="1" applyAlignment="1">
      <alignment vertical="center" wrapText="1"/>
    </xf>
    <xf numFmtId="0" fontId="59" fillId="37" borderId="11" xfId="0" applyFont="1" applyFill="1" applyBorder="1" applyAlignment="1">
      <alignment vertical="center" wrapText="1"/>
    </xf>
    <xf numFmtId="0" fontId="60" fillId="0" borderId="0" xfId="0" applyFont="1" applyBorder="1" applyAlignment="1">
      <alignment horizontal="left" vertical="center"/>
    </xf>
    <xf numFmtId="0" fontId="56" fillId="33" borderId="22" xfId="0" applyFont="1" applyFill="1" applyBorder="1" applyAlignment="1">
      <alignment horizontal="left" vertical="center" wrapText="1"/>
    </xf>
    <xf numFmtId="0" fontId="56" fillId="33" borderId="23" xfId="0" applyFont="1" applyFill="1" applyBorder="1" applyAlignment="1">
      <alignment horizontal="left" vertical="center" wrapText="1"/>
    </xf>
    <xf numFmtId="0" fontId="56" fillId="33" borderId="24" xfId="0" applyFont="1" applyFill="1" applyBorder="1" applyAlignment="1">
      <alignment horizontal="left" vertical="center" wrapText="1"/>
    </xf>
    <xf numFmtId="0" fontId="56" fillId="33" borderId="25" xfId="0" applyFont="1" applyFill="1" applyBorder="1" applyAlignment="1">
      <alignment horizontal="left" vertical="center" wrapText="1"/>
    </xf>
    <xf numFmtId="0" fontId="56" fillId="0" borderId="26" xfId="0" applyFont="1" applyBorder="1" applyAlignment="1">
      <alignment horizontal="left" vertical="center" wrapText="1"/>
    </xf>
    <xf numFmtId="0" fontId="56" fillId="33" borderId="27" xfId="0" applyFont="1" applyFill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6" fillId="33" borderId="18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57" fillId="0" borderId="21" xfId="0" applyFont="1" applyBorder="1" applyAlignment="1">
      <alignment horizontal="left" vertical="center"/>
    </xf>
    <xf numFmtId="0" fontId="56" fillId="35" borderId="0" xfId="0" applyFont="1" applyFill="1" applyBorder="1" applyAlignment="1">
      <alignment horizontal="center" vertical="center" wrapText="1"/>
    </xf>
    <xf numFmtId="0" fontId="56" fillId="35" borderId="29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left" vertical="center" wrapText="1"/>
    </xf>
    <xf numFmtId="0" fontId="56" fillId="33" borderId="37" xfId="0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vertical="center" wrapText="1"/>
    </xf>
    <xf numFmtId="0" fontId="57" fillId="0" borderId="29" xfId="0" applyFont="1" applyBorder="1" applyAlignment="1">
      <alignment horizontal="left" vertical="center"/>
    </xf>
    <xf numFmtId="0" fontId="57" fillId="35" borderId="22" xfId="0" applyFont="1" applyFill="1" applyBorder="1" applyAlignment="1">
      <alignment/>
    </xf>
    <xf numFmtId="0" fontId="57" fillId="35" borderId="38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0" fontId="57" fillId="35" borderId="23" xfId="0" applyFont="1" applyFill="1" applyBorder="1" applyAlignment="1">
      <alignment/>
    </xf>
    <xf numFmtId="0" fontId="57" fillId="35" borderId="39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57" fillId="0" borderId="14" xfId="0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/>
    </xf>
    <xf numFmtId="0" fontId="57" fillId="0" borderId="41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38" xfId="0" applyFont="1" applyBorder="1" applyAlignment="1">
      <alignment horizontal="left" vertical="center"/>
    </xf>
    <xf numFmtId="0" fontId="57" fillId="0" borderId="13" xfId="0" applyFont="1" applyBorder="1" applyAlignment="1">
      <alignment horizontal="left" vertical="center"/>
    </xf>
    <xf numFmtId="0" fontId="57" fillId="0" borderId="39" xfId="0" applyFont="1" applyBorder="1" applyAlignment="1">
      <alignment horizontal="left" vertical="center"/>
    </xf>
    <xf numFmtId="0" fontId="57" fillId="0" borderId="42" xfId="0" applyFont="1" applyBorder="1" applyAlignment="1">
      <alignment horizontal="left" vertical="center"/>
    </xf>
    <xf numFmtId="0" fontId="57" fillId="0" borderId="30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43" xfId="0" applyFont="1" applyBorder="1" applyAlignment="1">
      <alignment horizontal="left" vertical="center"/>
    </xf>
    <xf numFmtId="0" fontId="57" fillId="0" borderId="44" xfId="0" applyFont="1" applyBorder="1" applyAlignment="1">
      <alignment horizontal="left" vertical="center"/>
    </xf>
    <xf numFmtId="0" fontId="57" fillId="0" borderId="45" xfId="0" applyFont="1" applyBorder="1" applyAlignment="1">
      <alignment horizontal="left" vertical="center"/>
    </xf>
    <xf numFmtId="0" fontId="57" fillId="34" borderId="46" xfId="0" applyFont="1" applyFill="1" applyBorder="1" applyAlignment="1">
      <alignment horizontal="left" vertical="center"/>
    </xf>
    <xf numFmtId="0" fontId="57" fillId="34" borderId="47" xfId="0" applyFont="1" applyFill="1" applyBorder="1" applyAlignment="1">
      <alignment horizontal="left" vertical="center"/>
    </xf>
    <xf numFmtId="0" fontId="57" fillId="34" borderId="32" xfId="0" applyFont="1" applyFill="1" applyBorder="1" applyAlignment="1">
      <alignment vertical="center"/>
    </xf>
    <xf numFmtId="0" fontId="57" fillId="34" borderId="33" xfId="0" applyFont="1" applyFill="1" applyBorder="1" applyAlignment="1">
      <alignment vertical="center"/>
    </xf>
    <xf numFmtId="0" fontId="57" fillId="36" borderId="48" xfId="0" applyFont="1" applyFill="1" applyBorder="1" applyAlignment="1">
      <alignment horizontal="left" vertical="center"/>
    </xf>
    <xf numFmtId="0" fontId="61" fillId="36" borderId="47" xfId="0" applyFont="1" applyFill="1" applyBorder="1" applyAlignment="1">
      <alignment horizontal="left" vertical="center" wrapText="1"/>
    </xf>
    <xf numFmtId="0" fontId="57" fillId="36" borderId="49" xfId="0" applyFont="1" applyFill="1" applyBorder="1" applyAlignment="1">
      <alignment horizontal="center"/>
    </xf>
    <xf numFmtId="0" fontId="57" fillId="36" borderId="50" xfId="0" applyFont="1" applyFill="1" applyBorder="1" applyAlignment="1">
      <alignment horizontal="center"/>
    </xf>
    <xf numFmtId="0" fontId="57" fillId="36" borderId="20" xfId="0" applyFont="1" applyFill="1" applyBorder="1" applyAlignment="1">
      <alignment horizontal="center"/>
    </xf>
    <xf numFmtId="0" fontId="57" fillId="36" borderId="48" xfId="0" applyFont="1" applyFill="1" applyBorder="1" applyAlignment="1">
      <alignment horizontal="center"/>
    </xf>
    <xf numFmtId="0" fontId="57" fillId="36" borderId="49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0" fontId="60" fillId="36" borderId="52" xfId="0" applyFont="1" applyFill="1" applyBorder="1" applyAlignment="1">
      <alignment horizontal="left" vertical="center"/>
    </xf>
    <xf numFmtId="0" fontId="60" fillId="36" borderId="53" xfId="0" applyFont="1" applyFill="1" applyBorder="1" applyAlignment="1">
      <alignment horizontal="left" vertical="center"/>
    </xf>
    <xf numFmtId="0" fontId="56" fillId="36" borderId="25" xfId="0" applyFont="1" applyFill="1" applyBorder="1" applyAlignment="1">
      <alignment horizontal="left" vertical="center" wrapText="1"/>
    </xf>
    <xf numFmtId="0" fontId="57" fillId="36" borderId="18" xfId="0" applyFont="1" applyFill="1" applyBorder="1" applyAlignment="1">
      <alignment horizontal="left" vertical="center"/>
    </xf>
    <xf numFmtId="0" fontId="57" fillId="36" borderId="11" xfId="0" applyFont="1" applyFill="1" applyBorder="1" applyAlignment="1">
      <alignment horizontal="left" vertical="center"/>
    </xf>
    <xf numFmtId="0" fontId="57" fillId="36" borderId="14" xfId="0" applyFont="1" applyFill="1" applyBorder="1" applyAlignment="1">
      <alignment horizontal="left" vertical="center"/>
    </xf>
    <xf numFmtId="0" fontId="56" fillId="36" borderId="26" xfId="0" applyFont="1" applyFill="1" applyBorder="1" applyAlignment="1">
      <alignment horizontal="left" vertical="center" wrapText="1"/>
    </xf>
    <xf numFmtId="0" fontId="0" fillId="36" borderId="0" xfId="0" applyFill="1" applyAlignment="1">
      <alignment horizontal="left" vertical="center"/>
    </xf>
    <xf numFmtId="0" fontId="57" fillId="36" borderId="23" xfId="0" applyFont="1" applyFill="1" applyBorder="1" applyAlignment="1">
      <alignment/>
    </xf>
    <xf numFmtId="0" fontId="57" fillId="36" borderId="39" xfId="0" applyFont="1" applyFill="1" applyBorder="1" applyAlignment="1">
      <alignment/>
    </xf>
    <xf numFmtId="0" fontId="57" fillId="36" borderId="11" xfId="0" applyFont="1" applyFill="1" applyBorder="1" applyAlignment="1">
      <alignment/>
    </xf>
    <xf numFmtId="0" fontId="56" fillId="35" borderId="23" xfId="0" applyFont="1" applyFill="1" applyBorder="1" applyAlignment="1">
      <alignment horizontal="left" vertical="center" wrapText="1"/>
    </xf>
    <xf numFmtId="0" fontId="57" fillId="35" borderId="14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2" fillId="35" borderId="0" xfId="0" applyFont="1" applyFill="1" applyBorder="1" applyAlignment="1">
      <alignment vertical="center" wrapText="1"/>
    </xf>
    <xf numFmtId="0" fontId="62" fillId="35" borderId="29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57" fillId="34" borderId="16" xfId="0" applyFont="1" applyFill="1" applyBorder="1" applyAlignment="1">
      <alignment horizontal="left" vertical="center"/>
    </xf>
    <xf numFmtId="0" fontId="57" fillId="34" borderId="20" xfId="0" applyFont="1" applyFill="1" applyBorder="1" applyAlignment="1">
      <alignment horizontal="left" vertical="center"/>
    </xf>
    <xf numFmtId="0" fontId="0" fillId="34" borderId="48" xfId="0" applyFill="1" applyBorder="1" applyAlignment="1">
      <alignment horizontal="left" vertical="center"/>
    </xf>
    <xf numFmtId="0" fontId="56" fillId="33" borderId="14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horizontal="right" vertical="center" wrapText="1"/>
    </xf>
    <xf numFmtId="0" fontId="56" fillId="33" borderId="41" xfId="0" applyFont="1" applyFill="1" applyBorder="1" applyAlignment="1">
      <alignment vertical="center" wrapText="1"/>
    </xf>
    <xf numFmtId="0" fontId="63" fillId="0" borderId="11" xfId="0" applyFont="1" applyBorder="1" applyAlignment="1">
      <alignment horizontal="left" vertical="center"/>
    </xf>
    <xf numFmtId="0" fontId="64" fillId="34" borderId="49" xfId="0" applyFont="1" applyFill="1" applyBorder="1" applyAlignment="1">
      <alignment horizontal="left" vertical="center"/>
    </xf>
    <xf numFmtId="0" fontId="56" fillId="34" borderId="34" xfId="0" applyFont="1" applyFill="1" applyBorder="1" applyAlignment="1">
      <alignment horizontal="left" vertical="center" wrapText="1"/>
    </xf>
    <xf numFmtId="0" fontId="57" fillId="34" borderId="55" xfId="0" applyFont="1" applyFill="1" applyBorder="1" applyAlignment="1">
      <alignment horizontal="left" vertical="center"/>
    </xf>
    <xf numFmtId="0" fontId="57" fillId="34" borderId="56" xfId="0" applyFont="1" applyFill="1" applyBorder="1" applyAlignment="1">
      <alignment horizontal="left" vertical="center"/>
    </xf>
    <xf numFmtId="0" fontId="57" fillId="34" borderId="57" xfId="0" applyFont="1" applyFill="1" applyBorder="1" applyAlignment="1">
      <alignment horizontal="left" vertical="center"/>
    </xf>
    <xf numFmtId="2" fontId="56" fillId="37" borderId="11" xfId="0" applyNumberFormat="1" applyFont="1" applyFill="1" applyBorder="1" applyAlignment="1">
      <alignment vertical="center" wrapText="1"/>
    </xf>
    <xf numFmtId="0" fontId="56" fillId="37" borderId="12" xfId="0" applyFont="1" applyFill="1" applyBorder="1" applyAlignment="1">
      <alignment vertical="center" wrapText="1"/>
    </xf>
    <xf numFmtId="0" fontId="56" fillId="33" borderId="43" xfId="0" applyFont="1" applyFill="1" applyBorder="1" applyAlignment="1">
      <alignment horizontal="left" vertical="center" wrapText="1"/>
    </xf>
    <xf numFmtId="0" fontId="56" fillId="33" borderId="44" xfId="0" applyFont="1" applyFill="1" applyBorder="1" applyAlignment="1">
      <alignment horizontal="left" vertical="center" wrapText="1"/>
    </xf>
    <xf numFmtId="0" fontId="56" fillId="37" borderId="44" xfId="0" applyFont="1" applyFill="1" applyBorder="1" applyAlignment="1">
      <alignment vertical="center" wrapText="1"/>
    </xf>
    <xf numFmtId="0" fontId="56" fillId="33" borderId="45" xfId="0" applyFont="1" applyFill="1" applyBorder="1" applyAlignment="1">
      <alignment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56" fillId="33" borderId="40" xfId="0" applyFont="1" applyFill="1" applyBorder="1" applyAlignment="1">
      <alignment horizontal="left" vertical="center" wrapText="1"/>
    </xf>
    <xf numFmtId="0" fontId="56" fillId="37" borderId="40" xfId="0" applyFont="1" applyFill="1" applyBorder="1" applyAlignment="1">
      <alignment vertical="center" wrapText="1"/>
    </xf>
    <xf numFmtId="0" fontId="56" fillId="36" borderId="36" xfId="0" applyFont="1" applyFill="1" applyBorder="1" applyAlignment="1">
      <alignment horizontal="left" vertical="center" wrapText="1"/>
    </xf>
    <xf numFmtId="0" fontId="57" fillId="36" borderId="43" xfId="0" applyFont="1" applyFill="1" applyBorder="1" applyAlignment="1">
      <alignment horizontal="left" vertical="center"/>
    </xf>
    <xf numFmtId="0" fontId="57" fillId="36" borderId="44" xfId="0" applyFont="1" applyFill="1" applyBorder="1" applyAlignment="1">
      <alignment horizontal="left" vertical="center"/>
    </xf>
    <xf numFmtId="0" fontId="57" fillId="36" borderId="45" xfId="0" applyFont="1" applyFill="1" applyBorder="1" applyAlignment="1">
      <alignment horizontal="left" vertical="center"/>
    </xf>
    <xf numFmtId="0" fontId="56" fillId="36" borderId="58" xfId="0" applyFont="1" applyFill="1" applyBorder="1" applyAlignment="1">
      <alignment horizontal="left" vertical="center" wrapText="1"/>
    </xf>
    <xf numFmtId="0" fontId="57" fillId="36" borderId="21" xfId="0" applyFont="1" applyFill="1" applyBorder="1" applyAlignment="1">
      <alignment horizontal="left" vertical="center"/>
    </xf>
    <xf numFmtId="0" fontId="57" fillId="36" borderId="40" xfId="0" applyFont="1" applyFill="1" applyBorder="1" applyAlignment="1">
      <alignment horizontal="left" vertical="center"/>
    </xf>
    <xf numFmtId="0" fontId="57" fillId="36" borderId="41" xfId="0" applyFont="1" applyFill="1" applyBorder="1" applyAlignment="1">
      <alignment horizontal="left" vertical="center"/>
    </xf>
    <xf numFmtId="0" fontId="57" fillId="36" borderId="36" xfId="0" applyFont="1" applyFill="1" applyBorder="1" applyAlignment="1">
      <alignment horizontal="left" vertical="center"/>
    </xf>
    <xf numFmtId="0" fontId="57" fillId="36" borderId="59" xfId="0" applyFont="1" applyFill="1" applyBorder="1" applyAlignment="1">
      <alignment horizontal="left" vertical="center"/>
    </xf>
    <xf numFmtId="0" fontId="57" fillId="36" borderId="52" xfId="0" applyNumberFormat="1" applyFont="1" applyFill="1" applyBorder="1" applyAlignment="1">
      <alignment horizontal="left" vertical="center"/>
    </xf>
    <xf numFmtId="0" fontId="57" fillId="36" borderId="52" xfId="0" applyFont="1" applyFill="1" applyBorder="1" applyAlignment="1">
      <alignment horizontal="left" vertical="center"/>
    </xf>
    <xf numFmtId="0" fontId="57" fillId="36" borderId="53" xfId="0" applyFont="1" applyFill="1" applyBorder="1" applyAlignment="1">
      <alignment horizontal="left" vertical="center"/>
    </xf>
    <xf numFmtId="0" fontId="57" fillId="34" borderId="60" xfId="0" applyFont="1" applyFill="1" applyBorder="1" applyAlignment="1">
      <alignment vertical="center"/>
    </xf>
    <xf numFmtId="0" fontId="57" fillId="34" borderId="61" xfId="0" applyFont="1" applyFill="1" applyBorder="1" applyAlignment="1">
      <alignment vertical="center"/>
    </xf>
    <xf numFmtId="0" fontId="57" fillId="34" borderId="62" xfId="0" applyFont="1" applyFill="1" applyBorder="1" applyAlignment="1">
      <alignment vertical="center"/>
    </xf>
    <xf numFmtId="0" fontId="57" fillId="34" borderId="62" xfId="0" applyFont="1" applyFill="1" applyBorder="1" applyAlignment="1">
      <alignment horizontal="left" vertical="center"/>
    </xf>
    <xf numFmtId="0" fontId="57" fillId="34" borderId="29" xfId="0" applyFont="1" applyFill="1" applyBorder="1" applyAlignment="1">
      <alignment vertical="center"/>
    </xf>
    <xf numFmtId="0" fontId="56" fillId="34" borderId="21" xfId="0" applyFont="1" applyFill="1" applyBorder="1" applyAlignment="1">
      <alignment horizontal="left" vertical="center" wrapText="1"/>
    </xf>
    <xf numFmtId="0" fontId="56" fillId="34" borderId="40" xfId="0" applyFont="1" applyFill="1" applyBorder="1" applyAlignment="1">
      <alignment horizontal="left" vertical="center" wrapText="1"/>
    </xf>
    <xf numFmtId="0" fontId="56" fillId="34" borderId="40" xfId="0" applyFont="1" applyFill="1" applyBorder="1" applyAlignment="1">
      <alignment horizontal="right" vertical="center" wrapText="1"/>
    </xf>
    <xf numFmtId="0" fontId="65" fillId="34" borderId="4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41" xfId="0" applyFont="1" applyBorder="1" applyAlignment="1">
      <alignment horizontal="left"/>
    </xf>
    <xf numFmtId="0" fontId="56" fillId="34" borderId="60" xfId="0" applyFont="1" applyFill="1" applyBorder="1" applyAlignment="1">
      <alignment vertical="center" wrapText="1"/>
    </xf>
    <xf numFmtId="0" fontId="60" fillId="36" borderId="54" xfId="0" applyFont="1" applyFill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8" fillId="34" borderId="16" xfId="0" applyFont="1" applyFill="1" applyBorder="1" applyAlignment="1">
      <alignment horizontal="left" vertical="center"/>
    </xf>
    <xf numFmtId="0" fontId="58" fillId="34" borderId="20" xfId="0" applyFont="1" applyFill="1" applyBorder="1" applyAlignment="1">
      <alignment horizontal="left" vertical="center"/>
    </xf>
    <xf numFmtId="0" fontId="58" fillId="34" borderId="48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left" vertical="center"/>
    </xf>
    <xf numFmtId="0" fontId="57" fillId="38" borderId="18" xfId="0" applyFont="1" applyFill="1" applyBorder="1" applyAlignment="1">
      <alignment horizontal="left" vertical="center"/>
    </xf>
    <xf numFmtId="0" fontId="57" fillId="38" borderId="11" xfId="0" applyFont="1" applyFill="1" applyBorder="1" applyAlignment="1">
      <alignment horizontal="left" vertical="center"/>
    </xf>
    <xf numFmtId="2" fontId="56" fillId="38" borderId="11" xfId="0" applyNumberFormat="1" applyFont="1" applyFill="1" applyBorder="1" applyAlignment="1">
      <alignment vertical="center" wrapText="1"/>
    </xf>
    <xf numFmtId="0" fontId="57" fillId="38" borderId="23" xfId="0" applyFont="1" applyFill="1" applyBorder="1" applyAlignment="1">
      <alignment/>
    </xf>
    <xf numFmtId="0" fontId="57" fillId="38" borderId="39" xfId="0" applyFont="1" applyFill="1" applyBorder="1" applyAlignment="1">
      <alignment/>
    </xf>
    <xf numFmtId="0" fontId="57" fillId="38" borderId="11" xfId="0" applyFont="1" applyFill="1" applyBorder="1" applyAlignment="1">
      <alignment/>
    </xf>
    <xf numFmtId="0" fontId="57" fillId="35" borderId="11" xfId="0" applyFont="1" applyFill="1" applyBorder="1" applyAlignment="1">
      <alignment/>
    </xf>
    <xf numFmtId="0" fontId="62" fillId="33" borderId="39" xfId="0" applyFont="1" applyFill="1" applyBorder="1" applyAlignment="1">
      <alignment vertical="center" wrapText="1"/>
    </xf>
    <xf numFmtId="0" fontId="57" fillId="35" borderId="44" xfId="0" applyFont="1" applyFill="1" applyBorder="1" applyAlignment="1">
      <alignment horizontal="left" vertical="center"/>
    </xf>
    <xf numFmtId="0" fontId="57" fillId="0" borderId="45" xfId="0" applyFont="1" applyBorder="1" applyAlignment="1">
      <alignment/>
    </xf>
    <xf numFmtId="0" fontId="59" fillId="33" borderId="18" xfId="0" applyFont="1" applyFill="1" applyBorder="1" applyAlignment="1">
      <alignment vertical="center" wrapText="1"/>
    </xf>
    <xf numFmtId="0" fontId="66" fillId="39" borderId="16" xfId="0" applyFont="1" applyFill="1" applyBorder="1" applyAlignment="1">
      <alignment horizontal="left" vertical="center"/>
    </xf>
    <xf numFmtId="0" fontId="66" fillId="39" borderId="20" xfId="0" applyFont="1" applyFill="1" applyBorder="1" applyAlignment="1">
      <alignment horizontal="left" vertical="center"/>
    </xf>
    <xf numFmtId="0" fontId="56" fillId="39" borderId="47" xfId="0" applyFont="1" applyFill="1" applyBorder="1" applyAlignment="1">
      <alignment horizontal="left" vertical="center" wrapText="1"/>
    </xf>
    <xf numFmtId="0" fontId="56" fillId="34" borderId="52" xfId="0" applyFont="1" applyFill="1" applyBorder="1" applyAlignment="1">
      <alignment horizontal="left" vertical="center" wrapText="1"/>
    </xf>
    <xf numFmtId="2" fontId="59" fillId="34" borderId="44" xfId="0" applyNumberFormat="1" applyFont="1" applyFill="1" applyBorder="1" applyAlignment="1">
      <alignment vertical="center" wrapText="1"/>
    </xf>
    <xf numFmtId="0" fontId="56" fillId="34" borderId="53" xfId="0" applyFont="1" applyFill="1" applyBorder="1" applyAlignment="1">
      <alignment vertical="center" wrapText="1"/>
    </xf>
    <xf numFmtId="0" fontId="56" fillId="39" borderId="40" xfId="0" applyFont="1" applyFill="1" applyBorder="1" applyAlignment="1">
      <alignment horizontal="left" vertical="center" wrapText="1"/>
    </xf>
    <xf numFmtId="0" fontId="56" fillId="39" borderId="41" xfId="0" applyFont="1" applyFill="1" applyBorder="1" applyAlignment="1">
      <alignment vertical="center" wrapText="1"/>
    </xf>
    <xf numFmtId="0" fontId="57" fillId="34" borderId="48" xfId="0" applyFont="1" applyFill="1" applyBorder="1" applyAlignment="1">
      <alignment/>
    </xf>
    <xf numFmtId="2" fontId="56" fillId="37" borderId="44" xfId="0" applyNumberFormat="1" applyFont="1" applyFill="1" applyBorder="1" applyAlignment="1">
      <alignment vertical="center" wrapText="1"/>
    </xf>
    <xf numFmtId="2" fontId="56" fillId="38" borderId="40" xfId="0" applyNumberFormat="1" applyFont="1" applyFill="1" applyBorder="1" applyAlignment="1">
      <alignment vertical="center" wrapText="1"/>
    </xf>
    <xf numFmtId="0" fontId="57" fillId="35" borderId="18" xfId="0" applyFont="1" applyFill="1" applyBorder="1" applyAlignment="1">
      <alignment horizontal="left" vertical="center"/>
    </xf>
    <xf numFmtId="0" fontId="67" fillId="34" borderId="59" xfId="0" applyFont="1" applyFill="1" applyBorder="1" applyAlignment="1">
      <alignment horizontal="left" vertical="center"/>
    </xf>
    <xf numFmtId="0" fontId="67" fillId="34" borderId="52" xfId="0" applyFont="1" applyFill="1" applyBorder="1" applyAlignment="1">
      <alignment horizontal="left" vertical="center"/>
    </xf>
    <xf numFmtId="0" fontId="67" fillId="34" borderId="53" xfId="0" applyFont="1" applyFill="1" applyBorder="1" applyAlignment="1">
      <alignment horizontal="left" vertical="center"/>
    </xf>
    <xf numFmtId="0" fontId="68" fillId="0" borderId="18" xfId="0" applyFont="1" applyBorder="1" applyAlignment="1">
      <alignment/>
    </xf>
    <xf numFmtId="0" fontId="67" fillId="0" borderId="11" xfId="0" applyFont="1" applyBorder="1" applyAlignment="1">
      <alignment/>
    </xf>
    <xf numFmtId="0" fontId="68" fillId="0" borderId="11" xfId="0" applyFont="1" applyBorder="1" applyAlignment="1">
      <alignment/>
    </xf>
    <xf numFmtId="0" fontId="69" fillId="40" borderId="56" xfId="0" applyFont="1" applyFill="1" applyBorder="1" applyAlignment="1">
      <alignment horizontal="left" vertical="center" wrapText="1"/>
    </xf>
    <xf numFmtId="2" fontId="69" fillId="40" borderId="57" xfId="0" applyNumberFormat="1" applyFont="1" applyFill="1" applyBorder="1" applyAlignment="1">
      <alignment vertical="center" wrapText="1"/>
    </xf>
    <xf numFmtId="0" fontId="68" fillId="0" borderId="17" xfId="0" applyFont="1" applyBorder="1" applyAlignment="1">
      <alignment/>
    </xf>
    <xf numFmtId="0" fontId="70" fillId="0" borderId="13" xfId="0" applyFont="1" applyBorder="1" applyAlignment="1">
      <alignment vertical="center" wrapText="1"/>
    </xf>
    <xf numFmtId="0" fontId="0" fillId="35" borderId="29" xfId="0" applyFill="1" applyBorder="1" applyAlignment="1">
      <alignment/>
    </xf>
    <xf numFmtId="0" fontId="68" fillId="0" borderId="14" xfId="0" applyFont="1" applyBorder="1" applyAlignment="1">
      <alignment/>
    </xf>
    <xf numFmtId="0" fontId="68" fillId="0" borderId="15" xfId="0" applyFont="1" applyBorder="1" applyAlignment="1">
      <alignment/>
    </xf>
    <xf numFmtId="0" fontId="57" fillId="35" borderId="29" xfId="0" applyFont="1" applyFill="1" applyBorder="1" applyAlignment="1">
      <alignment/>
    </xf>
    <xf numFmtId="0" fontId="68" fillId="35" borderId="29" xfId="0" applyFont="1" applyFill="1" applyBorder="1" applyAlignment="1">
      <alignment/>
    </xf>
    <xf numFmtId="0" fontId="67" fillId="34" borderId="35" xfId="0" applyFont="1" applyFill="1" applyBorder="1" applyAlignment="1">
      <alignment horizontal="center"/>
    </xf>
    <xf numFmtId="0" fontId="67" fillId="34" borderId="30" xfId="0" applyFont="1" applyFill="1" applyBorder="1" applyAlignment="1">
      <alignment horizontal="center"/>
    </xf>
    <xf numFmtId="0" fontId="67" fillId="34" borderId="31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68" fillId="0" borderId="63" xfId="0" applyFont="1" applyBorder="1" applyAlignment="1">
      <alignment horizontal="left" vertical="center"/>
    </xf>
    <xf numFmtId="0" fontId="67" fillId="0" borderId="62" xfId="0" applyFont="1" applyFill="1" applyBorder="1" applyAlignment="1">
      <alignment/>
    </xf>
    <xf numFmtId="0" fontId="68" fillId="0" borderId="64" xfId="0" applyFont="1" applyBorder="1" applyAlignment="1">
      <alignment/>
    </xf>
    <xf numFmtId="0" fontId="6" fillId="40" borderId="5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7" fillId="40" borderId="54" xfId="0" applyFont="1" applyFill="1" applyBorder="1" applyAlignment="1">
      <alignment horizontal="center"/>
    </xf>
    <xf numFmtId="0" fontId="57" fillId="40" borderId="52" xfId="0" applyFont="1" applyFill="1" applyBorder="1" applyAlignment="1">
      <alignment/>
    </xf>
    <xf numFmtId="0" fontId="57" fillId="40" borderId="53" xfId="0" applyFont="1" applyFill="1" applyBorder="1" applyAlignment="1">
      <alignment/>
    </xf>
    <xf numFmtId="0" fontId="68" fillId="0" borderId="43" xfId="0" applyFont="1" applyBorder="1" applyAlignment="1">
      <alignment/>
    </xf>
    <xf numFmtId="0" fontId="67" fillId="0" borderId="44" xfId="0" applyFont="1" applyBorder="1" applyAlignment="1">
      <alignment/>
    </xf>
    <xf numFmtId="0" fontId="68" fillId="0" borderId="45" xfId="0" applyFont="1" applyBorder="1" applyAlignment="1">
      <alignment/>
    </xf>
    <xf numFmtId="0" fontId="68" fillId="0" borderId="21" xfId="0" applyFont="1" applyBorder="1" applyAlignment="1">
      <alignment/>
    </xf>
    <xf numFmtId="0" fontId="47" fillId="0" borderId="40" xfId="0" applyFont="1" applyBorder="1" applyAlignment="1">
      <alignment/>
    </xf>
    <xf numFmtId="0" fontId="68" fillId="0" borderId="4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71" fillId="0" borderId="0" xfId="0" applyFont="1" applyBorder="1" applyAlignment="1">
      <alignment/>
    </xf>
    <xf numFmtId="0" fontId="72" fillId="34" borderId="21" xfId="0" applyFont="1" applyFill="1" applyBorder="1" applyAlignment="1">
      <alignment horizontal="center" vertical="center" wrapText="1"/>
    </xf>
    <xf numFmtId="0" fontId="70" fillId="34" borderId="40" xfId="0" applyFont="1" applyFill="1" applyBorder="1" applyAlignment="1">
      <alignment horizontal="center" vertical="center" wrapText="1"/>
    </xf>
    <xf numFmtId="0" fontId="70" fillId="34" borderId="41" xfId="0" applyFont="1" applyFill="1" applyBorder="1" applyAlignment="1">
      <alignment horizontal="center" vertical="center" wrapText="1"/>
    </xf>
    <xf numFmtId="2" fontId="59" fillId="39" borderId="40" xfId="0" applyNumberFormat="1" applyFont="1" applyFill="1" applyBorder="1" applyAlignment="1">
      <alignment vertical="center" wrapText="1"/>
    </xf>
    <xf numFmtId="0" fontId="58" fillId="35" borderId="12" xfId="0" applyFont="1" applyFill="1" applyBorder="1" applyAlignment="1">
      <alignment horizontal="left" vertical="center"/>
    </xf>
    <xf numFmtId="0" fontId="57" fillId="0" borderId="62" xfId="0" applyFont="1" applyBorder="1" applyAlignment="1">
      <alignment horizontal="left" vertical="center"/>
    </xf>
    <xf numFmtId="0" fontId="62" fillId="35" borderId="0" xfId="0" applyFont="1" applyFill="1" applyBorder="1" applyAlignment="1">
      <alignment vertical="center" wrapText="1"/>
    </xf>
    <xf numFmtId="0" fontId="73" fillId="37" borderId="20" xfId="0" applyFont="1" applyFill="1" applyBorder="1" applyAlignment="1">
      <alignment horizontal="center" vertical="center" wrapText="1"/>
    </xf>
    <xf numFmtId="0" fontId="73" fillId="37" borderId="65" xfId="0" applyFont="1" applyFill="1" applyBorder="1" applyAlignment="1">
      <alignment horizontal="center" vertical="center" wrapText="1"/>
    </xf>
    <xf numFmtId="0" fontId="59" fillId="33" borderId="66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center" wrapText="1"/>
    </xf>
    <xf numFmtId="0" fontId="59" fillId="33" borderId="67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0" fontId="59" fillId="33" borderId="44" xfId="0" applyFont="1" applyFill="1" applyBorder="1" applyAlignment="1">
      <alignment vertical="center" wrapText="1"/>
    </xf>
    <xf numFmtId="0" fontId="59" fillId="33" borderId="4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59" fillId="37" borderId="68" xfId="0" applyNumberFormat="1" applyFont="1" applyFill="1" applyBorder="1" applyAlignment="1">
      <alignment vertical="center" wrapText="1"/>
    </xf>
    <xf numFmtId="2" fontId="59" fillId="37" borderId="69" xfId="0" applyNumberFormat="1" applyFont="1" applyFill="1" applyBorder="1" applyAlignment="1">
      <alignment vertical="center" wrapText="1"/>
    </xf>
    <xf numFmtId="2" fontId="59" fillId="37" borderId="70" xfId="0" applyNumberFormat="1" applyFont="1" applyFill="1" applyBorder="1" applyAlignment="1">
      <alignment vertical="center" wrapText="1"/>
    </xf>
    <xf numFmtId="2" fontId="59" fillId="37" borderId="45" xfId="0" applyNumberFormat="1" applyFont="1" applyFill="1" applyBorder="1" applyAlignment="1">
      <alignment vertical="center" wrapText="1"/>
    </xf>
    <xf numFmtId="2" fontId="59" fillId="37" borderId="14" xfId="0" applyNumberFormat="1" applyFont="1" applyFill="1" applyBorder="1" applyAlignment="1">
      <alignment vertical="center" wrapText="1"/>
    </xf>
    <xf numFmtId="2" fontId="59" fillId="37" borderId="41" xfId="0" applyNumberFormat="1" applyFont="1" applyFill="1" applyBorder="1" applyAlignment="1">
      <alignment vertical="center" wrapText="1"/>
    </xf>
    <xf numFmtId="0" fontId="56" fillId="35" borderId="17" xfId="0" applyFont="1" applyFill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left" vertical="center" wrapText="1"/>
    </xf>
    <xf numFmtId="2" fontId="56" fillId="35" borderId="10" xfId="0" applyNumberFormat="1" applyFont="1" applyFill="1" applyBorder="1" applyAlignment="1">
      <alignment vertical="center" wrapText="1"/>
    </xf>
    <xf numFmtId="0" fontId="56" fillId="35" borderId="13" xfId="0" applyFont="1" applyFill="1" applyBorder="1" applyAlignment="1">
      <alignment vertical="center" wrapText="1"/>
    </xf>
    <xf numFmtId="0" fontId="56" fillId="35" borderId="18" xfId="0" applyFont="1" applyFill="1" applyBorder="1" applyAlignment="1">
      <alignment horizontal="left" vertical="center" wrapText="1"/>
    </xf>
    <xf numFmtId="0" fontId="56" fillId="35" borderId="11" xfId="0" applyFont="1" applyFill="1" applyBorder="1" applyAlignment="1">
      <alignment horizontal="left" vertical="center" wrapText="1"/>
    </xf>
    <xf numFmtId="0" fontId="56" fillId="35" borderId="14" xfId="0" applyFont="1" applyFill="1" applyBorder="1" applyAlignment="1">
      <alignment vertical="center" wrapText="1"/>
    </xf>
    <xf numFmtId="0" fontId="56" fillId="35" borderId="19" xfId="0" applyFont="1" applyFill="1" applyBorder="1" applyAlignment="1">
      <alignment horizontal="left" vertical="center" wrapText="1"/>
    </xf>
    <xf numFmtId="0" fontId="56" fillId="35" borderId="12" xfId="0" applyFont="1" applyFill="1" applyBorder="1" applyAlignment="1">
      <alignment horizontal="left" vertical="center" wrapText="1"/>
    </xf>
    <xf numFmtId="0" fontId="56" fillId="35" borderId="15" xfId="0" applyFont="1" applyFill="1" applyBorder="1" applyAlignment="1">
      <alignment vertical="center" wrapText="1"/>
    </xf>
    <xf numFmtId="0" fontId="56" fillId="35" borderId="71" xfId="0" applyFont="1" applyFill="1" applyBorder="1" applyAlignment="1">
      <alignment horizontal="left" vertical="center" wrapText="1"/>
    </xf>
    <xf numFmtId="0" fontId="56" fillId="35" borderId="70" xfId="0" applyFont="1" applyFill="1" applyBorder="1" applyAlignment="1">
      <alignment vertical="center" wrapText="1"/>
    </xf>
    <xf numFmtId="0" fontId="59" fillId="35" borderId="11" xfId="0" applyFont="1" applyFill="1" applyBorder="1" applyAlignment="1">
      <alignment vertical="center" wrapText="1"/>
    </xf>
    <xf numFmtId="0" fontId="0" fillId="41" borderId="47" xfId="0" applyFill="1" applyBorder="1" applyAlignment="1">
      <alignment horizontal="center"/>
    </xf>
    <xf numFmtId="0" fontId="0" fillId="41" borderId="72" xfId="0" applyFill="1" applyBorder="1" applyAlignment="1">
      <alignment horizontal="center"/>
    </xf>
    <xf numFmtId="0" fontId="0" fillId="41" borderId="65" xfId="0" applyFill="1" applyBorder="1" applyAlignment="1">
      <alignment horizontal="center"/>
    </xf>
    <xf numFmtId="0" fontId="59" fillId="33" borderId="19" xfId="0" applyFont="1" applyFill="1" applyBorder="1" applyAlignment="1">
      <alignment vertical="center" wrapText="1"/>
    </xf>
    <xf numFmtId="0" fontId="59" fillId="33" borderId="12" xfId="0" applyFont="1" applyFill="1" applyBorder="1" applyAlignment="1">
      <alignment vertical="center" wrapText="1"/>
    </xf>
    <xf numFmtId="2" fontId="59" fillId="37" borderId="73" xfId="0" applyNumberFormat="1" applyFont="1" applyFill="1" applyBorder="1" applyAlignment="1">
      <alignment horizontal="center" vertical="center" wrapText="1"/>
    </xf>
    <xf numFmtId="2" fontId="59" fillId="37" borderId="69" xfId="0" applyNumberFormat="1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vertical="center" wrapText="1"/>
    </xf>
    <xf numFmtId="0" fontId="59" fillId="33" borderId="21" xfId="0" applyFont="1" applyFill="1" applyBorder="1" applyAlignment="1">
      <alignment vertical="center" wrapText="1"/>
    </xf>
    <xf numFmtId="0" fontId="59" fillId="33" borderId="40" xfId="0" applyFont="1" applyFill="1" applyBorder="1" applyAlignment="1">
      <alignment vertical="center" wrapText="1"/>
    </xf>
    <xf numFmtId="2" fontId="59" fillId="37" borderId="74" xfId="0" applyNumberFormat="1" applyFont="1" applyFill="1" applyBorder="1" applyAlignment="1">
      <alignment horizontal="center" vertical="center" wrapText="1"/>
    </xf>
    <xf numFmtId="2" fontId="59" fillId="37" borderId="75" xfId="0" applyNumberFormat="1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center" wrapText="1"/>
    </xf>
    <xf numFmtId="0" fontId="59" fillId="33" borderId="42" xfId="0" applyFont="1" applyFill="1" applyBorder="1" applyAlignment="1">
      <alignment vertical="center" wrapText="1"/>
    </xf>
    <xf numFmtId="0" fontId="59" fillId="33" borderId="39" xfId="0" applyFont="1" applyFill="1" applyBorder="1" applyAlignment="1">
      <alignment vertical="center" wrapText="1"/>
    </xf>
    <xf numFmtId="0" fontId="59" fillId="33" borderId="43" xfId="0" applyFont="1" applyFill="1" applyBorder="1" applyAlignment="1">
      <alignment vertical="center" wrapText="1"/>
    </xf>
    <xf numFmtId="0" fontId="59" fillId="33" borderId="44" xfId="0" applyFont="1" applyFill="1" applyBorder="1" applyAlignment="1">
      <alignment vertical="center" wrapText="1"/>
    </xf>
    <xf numFmtId="2" fontId="59" fillId="37" borderId="76" xfId="0" applyNumberFormat="1" applyFont="1" applyFill="1" applyBorder="1" applyAlignment="1">
      <alignment horizontal="center" vertical="center" wrapText="1"/>
    </xf>
    <xf numFmtId="2" fontId="59" fillId="37" borderId="77" xfId="0" applyNumberFormat="1" applyFont="1" applyFill="1" applyBorder="1" applyAlignment="1">
      <alignment horizontal="center" vertical="center" wrapText="1"/>
    </xf>
    <xf numFmtId="0" fontId="59" fillId="33" borderId="78" xfId="0" applyFont="1" applyFill="1" applyBorder="1" applyAlignment="1">
      <alignment vertical="center" wrapText="1"/>
    </xf>
    <xf numFmtId="0" fontId="59" fillId="33" borderId="71" xfId="0" applyFont="1" applyFill="1" applyBorder="1" applyAlignment="1">
      <alignment vertical="center" wrapText="1"/>
    </xf>
    <xf numFmtId="0" fontId="59" fillId="33" borderId="73" xfId="0" applyFont="1" applyFill="1" applyBorder="1" applyAlignment="1">
      <alignment vertical="center" wrapText="1"/>
    </xf>
    <xf numFmtId="0" fontId="59" fillId="33" borderId="17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59" fillId="33" borderId="38" xfId="0" applyFont="1" applyFill="1" applyBorder="1" applyAlignment="1">
      <alignment vertical="center" wrapText="1"/>
    </xf>
    <xf numFmtId="0" fontId="59" fillId="33" borderId="79" xfId="0" applyFont="1" applyFill="1" applyBorder="1" applyAlignment="1">
      <alignment vertical="center" wrapText="1"/>
    </xf>
    <xf numFmtId="0" fontId="74" fillId="34" borderId="47" xfId="0" applyFont="1" applyFill="1" applyBorder="1" applyAlignment="1">
      <alignment vertical="center" wrapText="1"/>
    </xf>
    <xf numFmtId="0" fontId="74" fillId="34" borderId="72" xfId="0" applyFont="1" applyFill="1" applyBorder="1" applyAlignment="1">
      <alignment vertical="center" wrapText="1"/>
    </xf>
    <xf numFmtId="0" fontId="74" fillId="34" borderId="65" xfId="0" applyFont="1" applyFill="1" applyBorder="1" applyAlignment="1">
      <alignment vertical="center" wrapText="1"/>
    </xf>
    <xf numFmtId="0" fontId="73" fillId="37" borderId="16" xfId="0" applyFont="1" applyFill="1" applyBorder="1" applyAlignment="1">
      <alignment horizontal="center" vertical="center" wrapText="1"/>
    </xf>
    <xf numFmtId="0" fontId="73" fillId="37" borderId="20" xfId="0" applyFont="1" applyFill="1" applyBorder="1" applyAlignment="1">
      <alignment horizontal="center" vertical="center" wrapText="1"/>
    </xf>
    <xf numFmtId="0" fontId="73" fillId="37" borderId="80" xfId="0" applyFont="1" applyFill="1" applyBorder="1" applyAlignment="1">
      <alignment horizontal="center" vertical="center" wrapText="1"/>
    </xf>
    <xf numFmtId="0" fontId="73" fillId="37" borderId="65" xfId="0" applyFont="1" applyFill="1" applyBorder="1" applyAlignment="1">
      <alignment horizontal="center" vertical="center" wrapText="1"/>
    </xf>
    <xf numFmtId="0" fontId="73" fillId="37" borderId="47" xfId="0" applyFont="1" applyFill="1" applyBorder="1" applyAlignment="1">
      <alignment horizontal="center" vertical="center" wrapText="1"/>
    </xf>
    <xf numFmtId="0" fontId="73" fillId="37" borderId="72" xfId="0" applyFont="1" applyFill="1" applyBorder="1" applyAlignment="1">
      <alignment horizontal="center" vertical="center" wrapText="1"/>
    </xf>
    <xf numFmtId="0" fontId="56" fillId="40" borderId="47" xfId="0" applyFont="1" applyFill="1" applyBorder="1" applyAlignment="1">
      <alignment horizontal="center" vertical="center" wrapText="1"/>
    </xf>
    <xf numFmtId="0" fontId="56" fillId="40" borderId="72" xfId="0" applyFont="1" applyFill="1" applyBorder="1" applyAlignment="1">
      <alignment horizontal="center" vertical="center" wrapText="1"/>
    </xf>
    <xf numFmtId="0" fontId="56" fillId="40" borderId="65" xfId="0" applyFont="1" applyFill="1" applyBorder="1" applyAlignment="1">
      <alignment horizontal="center" vertical="center" wrapText="1"/>
    </xf>
    <xf numFmtId="0" fontId="57" fillId="34" borderId="47" xfId="0" applyFont="1" applyFill="1" applyBorder="1" applyAlignment="1">
      <alignment horizontal="center" vertical="center"/>
    </xf>
    <xf numFmtId="0" fontId="57" fillId="34" borderId="72" xfId="0" applyFont="1" applyFill="1" applyBorder="1" applyAlignment="1">
      <alignment horizontal="center" vertical="center"/>
    </xf>
    <xf numFmtId="0" fontId="57" fillId="34" borderId="65" xfId="0" applyFont="1" applyFill="1" applyBorder="1" applyAlignment="1">
      <alignment horizontal="center" vertical="center"/>
    </xf>
    <xf numFmtId="0" fontId="58" fillId="34" borderId="47" xfId="0" applyFont="1" applyFill="1" applyBorder="1" applyAlignment="1">
      <alignment horizontal="center" vertical="center"/>
    </xf>
    <xf numFmtId="0" fontId="58" fillId="34" borderId="72" xfId="0" applyFont="1" applyFill="1" applyBorder="1" applyAlignment="1">
      <alignment horizontal="center" vertical="center"/>
    </xf>
    <xf numFmtId="0" fontId="58" fillId="34" borderId="65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0" fontId="57" fillId="34" borderId="33" xfId="0" applyFont="1" applyFill="1" applyBorder="1" applyAlignment="1">
      <alignment horizontal="center" vertical="center"/>
    </xf>
    <xf numFmtId="0" fontId="75" fillId="39" borderId="80" xfId="0" applyFont="1" applyFill="1" applyBorder="1" applyAlignment="1">
      <alignment horizontal="center" vertical="center"/>
    </xf>
    <xf numFmtId="0" fontId="76" fillId="39" borderId="65" xfId="0" applyFont="1" applyFill="1" applyBorder="1" applyAlignment="1">
      <alignment horizontal="center" vertical="center"/>
    </xf>
    <xf numFmtId="0" fontId="57" fillId="34" borderId="47" xfId="0" applyFont="1" applyFill="1" applyBorder="1" applyAlignment="1">
      <alignment horizontal="center"/>
    </xf>
    <xf numFmtId="0" fontId="57" fillId="34" borderId="72" xfId="0" applyFont="1" applyFill="1" applyBorder="1" applyAlignment="1">
      <alignment horizontal="center"/>
    </xf>
    <xf numFmtId="0" fontId="57" fillId="34" borderId="65" xfId="0" applyFont="1" applyFill="1" applyBorder="1" applyAlignment="1">
      <alignment horizontal="center"/>
    </xf>
    <xf numFmtId="0" fontId="56" fillId="34" borderId="47" xfId="0" applyFont="1" applyFill="1" applyBorder="1" applyAlignment="1">
      <alignment horizontal="center" vertical="center" wrapText="1"/>
    </xf>
    <xf numFmtId="0" fontId="56" fillId="34" borderId="5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65" fillId="39" borderId="47" xfId="0" applyFont="1" applyFill="1" applyBorder="1" applyAlignment="1">
      <alignment horizontal="center" vertical="center" wrapText="1"/>
    </xf>
    <xf numFmtId="0" fontId="65" fillId="39" borderId="72" xfId="0" applyFont="1" applyFill="1" applyBorder="1" applyAlignment="1">
      <alignment horizontal="center" vertical="center" wrapText="1"/>
    </xf>
    <xf numFmtId="0" fontId="65" fillId="39" borderId="65" xfId="0" applyFont="1" applyFill="1" applyBorder="1" applyAlignment="1">
      <alignment horizontal="center" vertical="center" wrapText="1"/>
    </xf>
    <xf numFmtId="0" fontId="57" fillId="0" borderId="47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6" fillId="34" borderId="54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7" fillId="34" borderId="47" xfId="0" applyFont="1" applyFill="1" applyBorder="1" applyAlignment="1">
      <alignment horizontal="center" vertical="center"/>
    </xf>
    <xf numFmtId="0" fontId="78" fillId="34" borderId="72" xfId="0" applyFont="1" applyFill="1" applyBorder="1" applyAlignment="1">
      <alignment horizontal="center" vertical="center"/>
    </xf>
    <xf numFmtId="0" fontId="78" fillId="34" borderId="65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61" fillId="33" borderId="15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72" fillId="34" borderId="47" xfId="0" applyFont="1" applyFill="1" applyBorder="1" applyAlignment="1">
      <alignment horizontal="left" vertical="center" wrapText="1"/>
    </xf>
    <xf numFmtId="0" fontId="72" fillId="34" borderId="72" xfId="0" applyFont="1" applyFill="1" applyBorder="1" applyAlignment="1">
      <alignment horizontal="left" vertical="center" wrapText="1"/>
    </xf>
    <xf numFmtId="0" fontId="72" fillId="34" borderId="65" xfId="0" applyFont="1" applyFill="1" applyBorder="1" applyAlignment="1">
      <alignment horizontal="left" vertical="center" wrapText="1"/>
    </xf>
    <xf numFmtId="0" fontId="79" fillId="34" borderId="46" xfId="0" applyFont="1" applyFill="1" applyBorder="1" applyAlignment="1">
      <alignment horizontal="center" vertical="center" wrapText="1"/>
    </xf>
    <xf numFmtId="0" fontId="79" fillId="34" borderId="8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56" fillId="0" borderId="26" xfId="0" applyFont="1" applyFill="1" applyBorder="1" applyAlignment="1">
      <alignment horizontal="left" vertical="center" wrapText="1"/>
    </xf>
    <xf numFmtId="0" fontId="57" fillId="35" borderId="13" xfId="0" applyFont="1" applyFill="1" applyBorder="1" applyAlignment="1">
      <alignment/>
    </xf>
    <xf numFmtId="0" fontId="57" fillId="36" borderId="14" xfId="0" applyFont="1" applyFill="1" applyBorder="1" applyAlignment="1">
      <alignment/>
    </xf>
    <xf numFmtId="0" fontId="57" fillId="35" borderId="14" xfId="0" applyFont="1" applyFill="1" applyBorder="1" applyAlignment="1">
      <alignment/>
    </xf>
    <xf numFmtId="0" fontId="57" fillId="35" borderId="14" xfId="0" applyFont="1" applyFill="1" applyBorder="1" applyAlignment="1">
      <alignment/>
    </xf>
    <xf numFmtId="0" fontId="57" fillId="36" borderId="37" xfId="0" applyFont="1" applyFill="1" applyBorder="1" applyAlignment="1">
      <alignment/>
    </xf>
    <xf numFmtId="0" fontId="57" fillId="36" borderId="42" xfId="0" applyFont="1" applyFill="1" applyBorder="1" applyAlignment="1">
      <alignment/>
    </xf>
    <xf numFmtId="0" fontId="57" fillId="36" borderId="40" xfId="0" applyFont="1" applyFill="1" applyBorder="1" applyAlignment="1">
      <alignment/>
    </xf>
    <xf numFmtId="0" fontId="57" fillId="36" borderId="41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27</xdr:row>
      <xdr:rowOff>28575</xdr:rowOff>
    </xdr:from>
    <xdr:to>
      <xdr:col>9</xdr:col>
      <xdr:colOff>485775</xdr:colOff>
      <xdr:row>31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5629275"/>
          <a:ext cx="2886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0</xdr:row>
      <xdr:rowOff>152400</xdr:rowOff>
    </xdr:from>
    <xdr:to>
      <xdr:col>5</xdr:col>
      <xdr:colOff>466725</xdr:colOff>
      <xdr:row>16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52400"/>
          <a:ext cx="9810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95</xdr:row>
      <xdr:rowOff>19050</xdr:rowOff>
    </xdr:from>
    <xdr:to>
      <xdr:col>1</xdr:col>
      <xdr:colOff>2914650</xdr:colOff>
      <xdr:row>98</xdr:row>
      <xdr:rowOff>152400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18173700"/>
          <a:ext cx="2905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64</xdr:row>
      <xdr:rowOff>19050</xdr:rowOff>
    </xdr:from>
    <xdr:to>
      <xdr:col>15</xdr:col>
      <xdr:colOff>409575</xdr:colOff>
      <xdr:row>70</xdr:row>
      <xdr:rowOff>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2287250"/>
          <a:ext cx="23050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78</xdr:row>
      <xdr:rowOff>19050</xdr:rowOff>
    </xdr:from>
    <xdr:to>
      <xdr:col>15</xdr:col>
      <xdr:colOff>0</xdr:colOff>
      <xdr:row>88</xdr:row>
      <xdr:rowOff>171450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4982825"/>
          <a:ext cx="3962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47625</xdr:colOff>
      <xdr:row>0</xdr:row>
      <xdr:rowOff>66675</xdr:rowOff>
    </xdr:from>
    <xdr:to>
      <xdr:col>17</xdr:col>
      <xdr:colOff>571500</xdr:colOff>
      <xdr:row>18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63375" y="66675"/>
          <a:ext cx="10191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7</xdr:row>
      <xdr:rowOff>19050</xdr:rowOff>
    </xdr:from>
    <xdr:to>
      <xdr:col>5</xdr:col>
      <xdr:colOff>571500</xdr:colOff>
      <xdr:row>24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390650"/>
          <a:ext cx="11144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5</xdr:col>
      <xdr:colOff>428625</xdr:colOff>
      <xdr:row>4</xdr:row>
      <xdr:rowOff>76200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27622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2</xdr:col>
      <xdr:colOff>609600</xdr:colOff>
      <xdr:row>30</xdr:row>
      <xdr:rowOff>152400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800600"/>
          <a:ext cx="4133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</xdr:row>
      <xdr:rowOff>47625</xdr:rowOff>
    </xdr:from>
    <xdr:to>
      <xdr:col>3</xdr:col>
      <xdr:colOff>3009900</xdr:colOff>
      <xdr:row>13</xdr:row>
      <xdr:rowOff>190500</xdr:rowOff>
    </xdr:to>
    <xdr:pic>
      <xdr:nvPicPr>
        <xdr:cNvPr id="4" name="Рисунок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885825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15</xdr:row>
      <xdr:rowOff>19050</xdr:rowOff>
    </xdr:from>
    <xdr:to>
      <xdr:col>3</xdr:col>
      <xdr:colOff>3009900</xdr:colOff>
      <xdr:row>22</xdr:row>
      <xdr:rowOff>190500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57675" y="2857500"/>
          <a:ext cx="30003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32"/>
  <sheetViews>
    <sheetView zoomScalePageLayoutView="0" workbookViewId="0" topLeftCell="A1">
      <selection activeCell="A1" sqref="A1:J1"/>
    </sheetView>
  </sheetViews>
  <sheetFormatPr defaultColWidth="9.140625" defaultRowHeight="15"/>
  <cols>
    <col min="10" max="10" width="7.8515625" style="0" customWidth="1"/>
  </cols>
  <sheetData>
    <row r="1" spans="1:10" ht="15.75" thickBot="1">
      <c r="A1" s="267" t="s">
        <v>220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ht="38.25" customHeight="1" thickBot="1">
      <c r="A2" s="294" t="s">
        <v>77</v>
      </c>
      <c r="B2" s="295"/>
      <c r="C2" s="295"/>
      <c r="D2" s="295"/>
      <c r="E2" s="296"/>
      <c r="F2" s="295" t="s">
        <v>78</v>
      </c>
      <c r="G2" s="295"/>
      <c r="H2" s="295"/>
      <c r="I2" s="295"/>
      <c r="J2" s="296"/>
    </row>
    <row r="3" spans="1:10" ht="24.75" thickBot="1">
      <c r="A3" s="297" t="s">
        <v>79</v>
      </c>
      <c r="B3" s="298"/>
      <c r="C3" s="237" t="s">
        <v>80</v>
      </c>
      <c r="D3" s="299" t="s">
        <v>219</v>
      </c>
      <c r="E3" s="300"/>
      <c r="F3" s="301" t="s">
        <v>79</v>
      </c>
      <c r="G3" s="302"/>
      <c r="H3" s="237" t="s">
        <v>217</v>
      </c>
      <c r="I3" s="237" t="s">
        <v>80</v>
      </c>
      <c r="J3" s="238" t="s">
        <v>214</v>
      </c>
    </row>
    <row r="4" spans="1:18" ht="15">
      <c r="A4" s="290" t="s">
        <v>81</v>
      </c>
      <c r="B4" s="291"/>
      <c r="C4" s="240">
        <v>0.15</v>
      </c>
      <c r="D4" s="285">
        <v>10.68</v>
      </c>
      <c r="E4" s="286">
        <v>10.68</v>
      </c>
      <c r="F4" s="292" t="s">
        <v>173</v>
      </c>
      <c r="G4" s="293"/>
      <c r="H4" s="239"/>
      <c r="I4" s="240" t="s">
        <v>218</v>
      </c>
      <c r="J4" s="248">
        <v>15.156</v>
      </c>
      <c r="P4" s="247"/>
      <c r="R4" s="247"/>
    </row>
    <row r="5" spans="1:18" ht="15">
      <c r="A5" s="279" t="s">
        <v>81</v>
      </c>
      <c r="B5" s="280"/>
      <c r="C5" s="241">
        <v>0.25</v>
      </c>
      <c r="D5" s="272">
        <v>15.335999999999999</v>
      </c>
      <c r="E5" s="273">
        <v>15.335999999999999</v>
      </c>
      <c r="F5" s="282" t="s">
        <v>94</v>
      </c>
      <c r="G5" s="289"/>
      <c r="H5" s="239"/>
      <c r="I5" s="241" t="s">
        <v>218</v>
      </c>
      <c r="J5" s="249">
        <v>22.044</v>
      </c>
      <c r="P5" s="247"/>
      <c r="R5" s="247"/>
    </row>
    <row r="6" spans="1:18" ht="15">
      <c r="A6" s="279" t="s">
        <v>81</v>
      </c>
      <c r="B6" s="280"/>
      <c r="C6" s="241">
        <v>0.5</v>
      </c>
      <c r="D6" s="272">
        <v>25.272</v>
      </c>
      <c r="E6" s="273">
        <v>25.272</v>
      </c>
      <c r="F6" s="282" t="s">
        <v>95</v>
      </c>
      <c r="G6" s="289"/>
      <c r="H6" s="242"/>
      <c r="I6" s="241" t="s">
        <v>218</v>
      </c>
      <c r="J6" s="249">
        <v>35.82</v>
      </c>
      <c r="P6" s="247"/>
      <c r="R6" s="247"/>
    </row>
    <row r="7" spans="1:18" ht="15">
      <c r="A7" s="279" t="s">
        <v>81</v>
      </c>
      <c r="B7" s="280"/>
      <c r="C7" s="241">
        <v>0.75</v>
      </c>
      <c r="D7" s="272">
        <v>35.147999999999996</v>
      </c>
      <c r="E7" s="273">
        <v>35.147999999999996</v>
      </c>
      <c r="F7" s="282" t="s">
        <v>96</v>
      </c>
      <c r="G7" s="289"/>
      <c r="H7" s="239"/>
      <c r="I7" s="241" t="s">
        <v>218</v>
      </c>
      <c r="J7" s="249">
        <v>53.724000000000004</v>
      </c>
      <c r="P7" s="247"/>
      <c r="R7" s="247"/>
    </row>
    <row r="8" spans="1:18" ht="15">
      <c r="A8" s="279" t="s">
        <v>81</v>
      </c>
      <c r="B8" s="280"/>
      <c r="C8" s="241">
        <v>1</v>
      </c>
      <c r="D8" s="272">
        <v>45</v>
      </c>
      <c r="E8" s="273">
        <v>45</v>
      </c>
      <c r="F8" s="282" t="s">
        <v>97</v>
      </c>
      <c r="G8" s="289"/>
      <c r="H8" s="242"/>
      <c r="I8" s="241" t="s">
        <v>218</v>
      </c>
      <c r="J8" s="249">
        <v>85.41600000000001</v>
      </c>
      <c r="P8" s="247"/>
      <c r="R8" s="247"/>
    </row>
    <row r="9" spans="1:18" ht="15">
      <c r="A9" s="279" t="s">
        <v>81</v>
      </c>
      <c r="B9" s="280"/>
      <c r="C9" s="241">
        <v>1.5</v>
      </c>
      <c r="D9" s="272">
        <v>64.728</v>
      </c>
      <c r="E9" s="273">
        <v>64.728</v>
      </c>
      <c r="F9" s="282" t="s">
        <v>98</v>
      </c>
      <c r="G9" s="289"/>
      <c r="H9" s="239"/>
      <c r="I9" s="241" t="s">
        <v>218</v>
      </c>
      <c r="J9" s="249">
        <v>136.38</v>
      </c>
      <c r="P9" s="247"/>
      <c r="R9" s="247"/>
    </row>
    <row r="10" spans="1:18" ht="15">
      <c r="A10" s="279" t="s">
        <v>81</v>
      </c>
      <c r="B10" s="280"/>
      <c r="C10" s="241">
        <v>2</v>
      </c>
      <c r="D10" s="272">
        <v>84.6</v>
      </c>
      <c r="E10" s="273">
        <v>84.6</v>
      </c>
      <c r="F10" s="282" t="s">
        <v>174</v>
      </c>
      <c r="G10" s="289"/>
      <c r="H10" s="242"/>
      <c r="I10" s="241" t="s">
        <v>218</v>
      </c>
      <c r="J10" s="249">
        <v>23.424</v>
      </c>
      <c r="P10" s="247"/>
      <c r="R10" s="247"/>
    </row>
    <row r="11" spans="1:18" ht="15">
      <c r="A11" s="279" t="s">
        <v>81</v>
      </c>
      <c r="B11" s="280"/>
      <c r="C11" s="241">
        <v>3</v>
      </c>
      <c r="D11" s="272">
        <v>124.2</v>
      </c>
      <c r="E11" s="273">
        <v>124.2</v>
      </c>
      <c r="F11" s="282" t="s">
        <v>99</v>
      </c>
      <c r="G11" s="289"/>
      <c r="H11" s="239"/>
      <c r="I11" s="241" t="s">
        <v>218</v>
      </c>
      <c r="J11" s="249">
        <v>37.2</v>
      </c>
      <c r="P11" s="247"/>
      <c r="R11" s="247"/>
    </row>
    <row r="12" spans="1:18" ht="15">
      <c r="A12" s="279" t="s">
        <v>82</v>
      </c>
      <c r="B12" s="280"/>
      <c r="C12" s="241">
        <v>0.15</v>
      </c>
      <c r="D12" s="272">
        <v>33.624</v>
      </c>
      <c r="E12" s="273">
        <v>33.624</v>
      </c>
      <c r="F12" s="282" t="s">
        <v>100</v>
      </c>
      <c r="G12" s="289"/>
      <c r="H12" s="242"/>
      <c r="I12" s="241" t="s">
        <v>218</v>
      </c>
      <c r="J12" s="249">
        <v>59.232</v>
      </c>
      <c r="P12" s="247"/>
      <c r="R12" s="247"/>
    </row>
    <row r="13" spans="1:18" ht="15">
      <c r="A13" s="279" t="s">
        <v>82</v>
      </c>
      <c r="B13" s="280"/>
      <c r="C13" s="241">
        <v>0.25</v>
      </c>
      <c r="D13" s="272">
        <v>51.768</v>
      </c>
      <c r="E13" s="273">
        <v>51.768</v>
      </c>
      <c r="F13" s="282" t="s">
        <v>101</v>
      </c>
      <c r="G13" s="289"/>
      <c r="H13" s="239"/>
      <c r="I13" s="241" t="s">
        <v>218</v>
      </c>
      <c r="J13" s="249">
        <v>92.304</v>
      </c>
      <c r="P13" s="247"/>
      <c r="R13" s="247"/>
    </row>
    <row r="14" spans="1:18" ht="15">
      <c r="A14" s="279" t="s">
        <v>82</v>
      </c>
      <c r="B14" s="280"/>
      <c r="C14" s="241">
        <v>0.5</v>
      </c>
      <c r="D14" s="272">
        <v>75.52799999999999</v>
      </c>
      <c r="E14" s="273">
        <v>75.52799999999999</v>
      </c>
      <c r="F14" s="282" t="s">
        <v>102</v>
      </c>
      <c r="G14" s="289"/>
      <c r="H14" s="242"/>
      <c r="I14" s="241" t="s">
        <v>218</v>
      </c>
      <c r="J14" s="249">
        <v>151.536</v>
      </c>
      <c r="P14" s="247"/>
      <c r="R14" s="247"/>
    </row>
    <row r="15" spans="1:18" ht="15.75" thickBot="1">
      <c r="A15" s="279" t="s">
        <v>82</v>
      </c>
      <c r="B15" s="280"/>
      <c r="C15" s="241">
        <v>0.75</v>
      </c>
      <c r="D15" s="272">
        <v>95.4</v>
      </c>
      <c r="E15" s="273">
        <v>95.4</v>
      </c>
      <c r="F15" s="287" t="s">
        <v>103</v>
      </c>
      <c r="G15" s="288"/>
      <c r="H15" s="243"/>
      <c r="I15" s="244" t="s">
        <v>218</v>
      </c>
      <c r="J15" s="250">
        <v>234.192</v>
      </c>
      <c r="P15" s="247"/>
      <c r="R15" s="247"/>
    </row>
    <row r="16" spans="1:18" ht="15">
      <c r="A16" s="279" t="s">
        <v>82</v>
      </c>
      <c r="B16" s="280"/>
      <c r="C16" s="241">
        <v>1</v>
      </c>
      <c r="D16" s="272">
        <v>117</v>
      </c>
      <c r="E16" s="273">
        <v>117</v>
      </c>
      <c r="F16" s="283" t="s">
        <v>104</v>
      </c>
      <c r="G16" s="284"/>
      <c r="H16" s="245" t="s">
        <v>215</v>
      </c>
      <c r="I16" s="245"/>
      <c r="J16" s="251">
        <v>2.124</v>
      </c>
      <c r="P16" s="247"/>
      <c r="R16" s="247"/>
    </row>
    <row r="17" spans="1:18" ht="15">
      <c r="A17" s="279" t="s">
        <v>82</v>
      </c>
      <c r="B17" s="280"/>
      <c r="C17" s="241">
        <v>1.5</v>
      </c>
      <c r="D17" s="272">
        <v>181.8</v>
      </c>
      <c r="E17" s="273">
        <v>181.8</v>
      </c>
      <c r="F17" s="279" t="s">
        <v>105</v>
      </c>
      <c r="G17" s="280"/>
      <c r="H17" s="241" t="s">
        <v>215</v>
      </c>
      <c r="I17" s="241"/>
      <c r="J17" s="252">
        <v>3.588</v>
      </c>
      <c r="P17" s="247"/>
      <c r="R17" s="247"/>
    </row>
    <row r="18" spans="1:18" ht="15">
      <c r="A18" s="279" t="s">
        <v>82</v>
      </c>
      <c r="B18" s="280"/>
      <c r="C18" s="241">
        <v>2</v>
      </c>
      <c r="D18" s="272">
        <v>225</v>
      </c>
      <c r="E18" s="273">
        <v>225</v>
      </c>
      <c r="F18" s="279" t="s">
        <v>106</v>
      </c>
      <c r="G18" s="280"/>
      <c r="H18" s="241" t="s">
        <v>215</v>
      </c>
      <c r="I18" s="241"/>
      <c r="J18" s="252">
        <v>6.432</v>
      </c>
      <c r="P18" s="247"/>
      <c r="R18" s="247"/>
    </row>
    <row r="19" spans="1:18" ht="15.75" thickBot="1">
      <c r="A19" s="270" t="s">
        <v>82</v>
      </c>
      <c r="B19" s="271"/>
      <c r="C19" s="244">
        <v>3</v>
      </c>
      <c r="D19" s="277">
        <v>354.6</v>
      </c>
      <c r="E19" s="278">
        <v>354.6</v>
      </c>
      <c r="F19" s="279" t="s">
        <v>107</v>
      </c>
      <c r="G19" s="280"/>
      <c r="H19" s="241" t="s">
        <v>215</v>
      </c>
      <c r="I19" s="241"/>
      <c r="J19" s="252">
        <v>9.828</v>
      </c>
      <c r="P19" s="247"/>
      <c r="R19" s="247"/>
    </row>
    <row r="20" spans="1:18" ht="15">
      <c r="A20" s="283" t="s">
        <v>83</v>
      </c>
      <c r="B20" s="284"/>
      <c r="C20" s="245" t="s">
        <v>215</v>
      </c>
      <c r="D20" s="285">
        <v>17.04</v>
      </c>
      <c r="E20" s="286">
        <v>17.04</v>
      </c>
      <c r="F20" s="282" t="s">
        <v>108</v>
      </c>
      <c r="G20" s="280"/>
      <c r="H20" s="241" t="s">
        <v>215</v>
      </c>
      <c r="I20" s="241"/>
      <c r="J20" s="252">
        <v>1.8960000000000001</v>
      </c>
      <c r="P20" s="247"/>
      <c r="R20" s="247"/>
    </row>
    <row r="21" spans="1:18" ht="15">
      <c r="A21" s="279" t="s">
        <v>84</v>
      </c>
      <c r="B21" s="280"/>
      <c r="C21" s="241" t="s">
        <v>215</v>
      </c>
      <c r="D21" s="272">
        <v>10.392</v>
      </c>
      <c r="E21" s="273">
        <v>10.392</v>
      </c>
      <c r="F21" s="282" t="s">
        <v>109</v>
      </c>
      <c r="G21" s="280"/>
      <c r="H21" s="241" t="s">
        <v>215</v>
      </c>
      <c r="I21" s="241"/>
      <c r="J21" s="252">
        <v>3.588</v>
      </c>
      <c r="P21" s="247"/>
      <c r="R21" s="247"/>
    </row>
    <row r="22" spans="1:18" ht="15">
      <c r="A22" s="279" t="s">
        <v>85</v>
      </c>
      <c r="B22" s="280"/>
      <c r="C22" s="241" t="s">
        <v>215</v>
      </c>
      <c r="D22" s="272">
        <v>12.072000000000001</v>
      </c>
      <c r="E22" s="273">
        <v>12.072000000000001</v>
      </c>
      <c r="F22" s="282" t="s">
        <v>110</v>
      </c>
      <c r="G22" s="280"/>
      <c r="H22" s="241" t="s">
        <v>216</v>
      </c>
      <c r="I22" s="241"/>
      <c r="J22" s="252">
        <v>6.432</v>
      </c>
      <c r="P22" s="247"/>
      <c r="R22" s="247"/>
    </row>
    <row r="23" spans="1:18" ht="15">
      <c r="A23" s="279" t="s">
        <v>86</v>
      </c>
      <c r="B23" s="280"/>
      <c r="C23" s="241" t="s">
        <v>215</v>
      </c>
      <c r="D23" s="272">
        <v>51.959999999999994</v>
      </c>
      <c r="E23" s="273">
        <v>51.959999999999994</v>
      </c>
      <c r="F23" s="282" t="s">
        <v>111</v>
      </c>
      <c r="G23" s="280"/>
      <c r="H23" s="241" t="s">
        <v>215</v>
      </c>
      <c r="I23" s="241"/>
      <c r="J23" s="252">
        <v>9.828</v>
      </c>
      <c r="P23" s="247"/>
      <c r="R23" s="247"/>
    </row>
    <row r="24" spans="1:18" ht="15">
      <c r="A24" s="279" t="s">
        <v>87</v>
      </c>
      <c r="B24" s="280"/>
      <c r="C24" s="241" t="s">
        <v>215</v>
      </c>
      <c r="D24" s="272">
        <v>31.631999999999998</v>
      </c>
      <c r="E24" s="273">
        <v>31.631999999999998</v>
      </c>
      <c r="F24" s="282" t="s">
        <v>112</v>
      </c>
      <c r="G24" s="280"/>
      <c r="H24" s="241" t="s">
        <v>215</v>
      </c>
      <c r="I24" s="241"/>
      <c r="J24" s="252">
        <v>3.0839999999999996</v>
      </c>
      <c r="P24" s="247"/>
      <c r="R24" s="247"/>
    </row>
    <row r="25" spans="1:18" ht="15">
      <c r="A25" s="279" t="s">
        <v>88</v>
      </c>
      <c r="B25" s="280"/>
      <c r="C25" s="241" t="s">
        <v>215</v>
      </c>
      <c r="D25" s="272">
        <v>39.432</v>
      </c>
      <c r="E25" s="273">
        <v>39.432</v>
      </c>
      <c r="F25" s="282" t="s">
        <v>113</v>
      </c>
      <c r="G25" s="280"/>
      <c r="H25" s="241" t="s">
        <v>215</v>
      </c>
      <c r="I25" s="241"/>
      <c r="J25" s="252">
        <v>4.548</v>
      </c>
      <c r="P25" s="247"/>
      <c r="R25" s="247"/>
    </row>
    <row r="26" spans="1:18" ht="15">
      <c r="A26" s="279" t="s">
        <v>89</v>
      </c>
      <c r="B26" s="280"/>
      <c r="C26" s="241" t="s">
        <v>216</v>
      </c>
      <c r="D26" s="272">
        <v>69.084</v>
      </c>
      <c r="E26" s="273">
        <v>69.084</v>
      </c>
      <c r="F26" s="282" t="s">
        <v>114</v>
      </c>
      <c r="G26" s="280"/>
      <c r="H26" s="241" t="s">
        <v>215</v>
      </c>
      <c r="I26" s="241"/>
      <c r="J26" s="252">
        <v>7.884</v>
      </c>
      <c r="P26" s="247"/>
      <c r="R26" s="247"/>
    </row>
    <row r="27" spans="1:18" ht="15.75" thickBot="1">
      <c r="A27" s="279" t="s">
        <v>90</v>
      </c>
      <c r="B27" s="280"/>
      <c r="C27" s="241" t="s">
        <v>215</v>
      </c>
      <c r="D27" s="272">
        <v>51.647999999999996</v>
      </c>
      <c r="E27" s="273">
        <v>51.647999999999996</v>
      </c>
      <c r="F27" s="281" t="s">
        <v>115</v>
      </c>
      <c r="G27" s="276"/>
      <c r="H27" s="246" t="s">
        <v>215</v>
      </c>
      <c r="I27" s="246"/>
      <c r="J27" s="253">
        <v>13.068000000000001</v>
      </c>
      <c r="P27" s="247"/>
      <c r="R27" s="247"/>
    </row>
    <row r="28" spans="1:16" ht="15">
      <c r="A28" s="279" t="s">
        <v>91</v>
      </c>
      <c r="B28" s="280"/>
      <c r="C28" s="241" t="s">
        <v>215</v>
      </c>
      <c r="D28" s="272">
        <v>50.592</v>
      </c>
      <c r="E28" s="273">
        <v>50.592</v>
      </c>
      <c r="F28" s="274"/>
      <c r="G28" s="274"/>
      <c r="H28" s="236"/>
      <c r="I28" s="236"/>
      <c r="J28" s="106"/>
      <c r="P28" s="247"/>
    </row>
    <row r="29" spans="1:16" ht="15">
      <c r="A29" s="270" t="s">
        <v>92</v>
      </c>
      <c r="B29" s="271"/>
      <c r="C29" s="244" t="s">
        <v>215</v>
      </c>
      <c r="D29" s="272">
        <v>6.876</v>
      </c>
      <c r="E29" s="273">
        <v>6.876</v>
      </c>
      <c r="F29" s="274"/>
      <c r="G29" s="274"/>
      <c r="H29" s="105"/>
      <c r="I29" s="105"/>
      <c r="J29" s="106"/>
      <c r="P29" s="247"/>
    </row>
    <row r="30" spans="1:16" ht="15.75" thickBot="1">
      <c r="A30" s="275" t="s">
        <v>93</v>
      </c>
      <c r="B30" s="276"/>
      <c r="C30" s="246" t="s">
        <v>215</v>
      </c>
      <c r="D30" s="277">
        <v>8.232000000000001</v>
      </c>
      <c r="E30" s="278">
        <v>8.232000000000001</v>
      </c>
      <c r="F30" s="274"/>
      <c r="G30" s="274"/>
      <c r="H30" s="105"/>
      <c r="I30" s="105"/>
      <c r="J30" s="106"/>
      <c r="P30" s="247"/>
    </row>
    <row r="31" spans="6:10" ht="15">
      <c r="F31" s="107"/>
      <c r="G31" s="108"/>
      <c r="H31" s="108"/>
      <c r="I31" s="108"/>
      <c r="J31" s="109"/>
    </row>
    <row r="32" spans="6:10" ht="15.75" thickBot="1">
      <c r="F32" s="110"/>
      <c r="G32" s="111"/>
      <c r="H32" s="111"/>
      <c r="I32" s="111"/>
      <c r="J32" s="112"/>
    </row>
  </sheetData>
  <sheetProtection/>
  <mergeCells count="87">
    <mergeCell ref="A4:B4"/>
    <mergeCell ref="D4:E4"/>
    <mergeCell ref="F4:G4"/>
    <mergeCell ref="A2:E2"/>
    <mergeCell ref="F2:J2"/>
    <mergeCell ref="A3:B3"/>
    <mergeCell ref="D3:E3"/>
    <mergeCell ref="F3:G3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8:B28"/>
    <mergeCell ref="D28:E28"/>
    <mergeCell ref="F28:G28"/>
    <mergeCell ref="A25:B25"/>
    <mergeCell ref="D25:E25"/>
    <mergeCell ref="F25:G25"/>
    <mergeCell ref="A26:B26"/>
    <mergeCell ref="D26:E26"/>
    <mergeCell ref="F26:G26"/>
    <mergeCell ref="A1:J1"/>
    <mergeCell ref="A29:B29"/>
    <mergeCell ref="D29:E29"/>
    <mergeCell ref="F29:G29"/>
    <mergeCell ref="A30:B30"/>
    <mergeCell ref="D30:E30"/>
    <mergeCell ref="F30:G30"/>
    <mergeCell ref="A27:B27"/>
    <mergeCell ref="D27:E27"/>
    <mergeCell ref="F27:G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C17">
      <selection activeCell="H26" sqref="H26"/>
    </sheetView>
  </sheetViews>
  <sheetFormatPr defaultColWidth="9.140625" defaultRowHeight="15"/>
  <cols>
    <col min="1" max="1" width="13.140625" style="13" customWidth="1"/>
    <col min="2" max="2" width="44.28125" style="13" customWidth="1"/>
    <col min="3" max="3" width="10.00390625" style="13" customWidth="1"/>
    <col min="4" max="4" width="8.57421875" style="13" customWidth="1"/>
    <col min="5" max="6" width="9.140625" style="13" customWidth="1"/>
    <col min="7" max="7" width="15.28125" style="13" customWidth="1"/>
    <col min="8" max="8" width="8.421875" style="13" customWidth="1"/>
    <col min="9" max="9" width="7.140625" style="13" customWidth="1"/>
    <col min="10" max="10" width="8.28125" style="13" customWidth="1"/>
    <col min="11" max="11" width="7.421875" style="13" customWidth="1"/>
    <col min="12" max="12" width="7.7109375" style="13" customWidth="1"/>
    <col min="13" max="13" width="7.00390625" style="13" customWidth="1"/>
    <col min="14" max="14" width="6.7109375" style="13" customWidth="1"/>
    <col min="15" max="15" width="7.00390625" style="13" customWidth="1"/>
    <col min="16" max="16" width="6.421875" style="13" customWidth="1"/>
    <col min="17" max="17" width="7.421875" style="13" customWidth="1"/>
    <col min="18" max="16384" width="9.140625" style="13" customWidth="1"/>
  </cols>
  <sheetData>
    <row r="1" spans="1:16" ht="15.75" thickBot="1">
      <c r="A1" s="306" t="s">
        <v>225</v>
      </c>
      <c r="B1" s="307"/>
      <c r="C1" s="307"/>
      <c r="D1" s="308"/>
      <c r="G1" s="306" t="s">
        <v>226</v>
      </c>
      <c r="H1" s="307"/>
      <c r="I1" s="307"/>
      <c r="J1" s="307"/>
      <c r="K1" s="307"/>
      <c r="L1" s="307"/>
      <c r="M1" s="307"/>
      <c r="N1" s="307"/>
      <c r="O1" s="307"/>
      <c r="P1" s="308"/>
    </row>
    <row r="2" spans="1:16" ht="15.75" thickBot="1">
      <c r="A2" s="113"/>
      <c r="B2" s="114" t="s">
        <v>1</v>
      </c>
      <c r="C2" s="114" t="s">
        <v>2</v>
      </c>
      <c r="D2" s="115" t="s">
        <v>124</v>
      </c>
      <c r="G2" s="120" t="s">
        <v>153</v>
      </c>
      <c r="H2" s="306" t="s">
        <v>152</v>
      </c>
      <c r="I2" s="307"/>
      <c r="J2" s="307"/>
      <c r="K2" s="307"/>
      <c r="L2" s="307"/>
      <c r="M2" s="307"/>
      <c r="N2" s="307"/>
      <c r="O2" s="307"/>
      <c r="P2" s="308"/>
    </row>
    <row r="3" spans="1:18" ht="15.75" thickBot="1">
      <c r="A3" s="254" t="s">
        <v>3</v>
      </c>
      <c r="B3" s="255" t="s">
        <v>123</v>
      </c>
      <c r="C3" s="256">
        <v>80.55936</v>
      </c>
      <c r="D3" s="257">
        <v>1.44</v>
      </c>
      <c r="G3" s="89" t="s">
        <v>0</v>
      </c>
      <c r="H3" s="90" t="s">
        <v>132</v>
      </c>
      <c r="I3" s="91" t="s">
        <v>133</v>
      </c>
      <c r="J3" s="91" t="s">
        <v>134</v>
      </c>
      <c r="K3" s="91" t="s">
        <v>135</v>
      </c>
      <c r="L3" s="91" t="s">
        <v>136</v>
      </c>
      <c r="M3" s="91" t="s">
        <v>137</v>
      </c>
      <c r="N3" s="91" t="s">
        <v>138</v>
      </c>
      <c r="O3" s="91" t="s">
        <v>139</v>
      </c>
      <c r="P3" s="92" t="s">
        <v>140</v>
      </c>
      <c r="Q3" s="37"/>
      <c r="R3" s="37"/>
    </row>
    <row r="4" spans="1:16" ht="15" customHeight="1">
      <c r="A4" s="258" t="s">
        <v>4</v>
      </c>
      <c r="B4" s="259" t="s">
        <v>154</v>
      </c>
      <c r="C4" s="256">
        <v>44.7552</v>
      </c>
      <c r="D4" s="260">
        <v>0.8</v>
      </c>
      <c r="G4" s="56" t="s">
        <v>141</v>
      </c>
      <c r="H4" s="76">
        <f>60*C3</f>
        <v>4833.5616</v>
      </c>
      <c r="I4" s="77">
        <f>54*C3</f>
        <v>4350.20544</v>
      </c>
      <c r="J4" s="77">
        <f>45*C3</f>
        <v>3625.1711999999998</v>
      </c>
      <c r="K4" s="77">
        <f>30*C3</f>
        <v>2416.7808</v>
      </c>
      <c r="L4" s="77"/>
      <c r="M4" s="77"/>
      <c r="N4" s="77"/>
      <c r="O4" s="77"/>
      <c r="P4" s="78"/>
    </row>
    <row r="5" spans="1:16" ht="16.5" customHeight="1">
      <c r="A5" s="258" t="s">
        <v>5</v>
      </c>
      <c r="B5" s="259" t="s">
        <v>116</v>
      </c>
      <c r="C5" s="256">
        <v>62.65728</v>
      </c>
      <c r="D5" s="260">
        <v>1.12</v>
      </c>
      <c r="G5" s="93" t="s">
        <v>4</v>
      </c>
      <c r="H5" s="94">
        <f>100*C4</f>
        <v>4475.52</v>
      </c>
      <c r="I5" s="95">
        <f>90*C4</f>
        <v>4027.9680000000003</v>
      </c>
      <c r="J5" s="95">
        <f aca="true" t="shared" si="0" ref="J5:J23">75*C4</f>
        <v>3356.6400000000003</v>
      </c>
      <c r="K5" s="95">
        <f aca="true" t="shared" si="1" ref="K5:K10">50*C4</f>
        <v>2237.76</v>
      </c>
      <c r="L5" s="95"/>
      <c r="M5" s="95"/>
      <c r="N5" s="95"/>
      <c r="O5" s="95"/>
      <c r="P5" s="96"/>
    </row>
    <row r="6" spans="1:16" ht="15">
      <c r="A6" s="258" t="s">
        <v>6</v>
      </c>
      <c r="B6" s="259" t="s">
        <v>117</v>
      </c>
      <c r="C6" s="256">
        <v>55.944</v>
      </c>
      <c r="D6" s="260">
        <v>1</v>
      </c>
      <c r="G6" s="41" t="s">
        <v>5</v>
      </c>
      <c r="H6" s="19">
        <f>100*C5</f>
        <v>6265.728</v>
      </c>
      <c r="I6" s="14">
        <f>90*C5</f>
        <v>5639.1552</v>
      </c>
      <c r="J6" s="14">
        <f t="shared" si="0"/>
        <v>4699.296</v>
      </c>
      <c r="K6" s="14">
        <f t="shared" si="1"/>
        <v>3132.864</v>
      </c>
      <c r="L6" s="14"/>
      <c r="M6" s="14"/>
      <c r="N6" s="14"/>
      <c r="O6" s="14"/>
      <c r="P6" s="66"/>
    </row>
    <row r="7" spans="1:16" ht="15">
      <c r="A7" s="258" t="s">
        <v>7</v>
      </c>
      <c r="B7" s="259" t="s">
        <v>118</v>
      </c>
      <c r="C7" s="256">
        <v>78.32159999999999</v>
      </c>
      <c r="D7" s="260">
        <v>1.4</v>
      </c>
      <c r="G7" s="93" t="s">
        <v>6</v>
      </c>
      <c r="H7" s="94"/>
      <c r="I7" s="95"/>
      <c r="J7" s="95">
        <f t="shared" si="0"/>
        <v>4195.8</v>
      </c>
      <c r="K7" s="95">
        <f t="shared" si="1"/>
        <v>2797.2000000000003</v>
      </c>
      <c r="L7" s="95"/>
      <c r="M7" s="95"/>
      <c r="N7" s="95"/>
      <c r="O7" s="95"/>
      <c r="P7" s="96"/>
    </row>
    <row r="8" spans="1:16" ht="15">
      <c r="A8" s="258" t="s">
        <v>8</v>
      </c>
      <c r="B8" s="259" t="s">
        <v>118</v>
      </c>
      <c r="C8" s="256">
        <v>111.888</v>
      </c>
      <c r="D8" s="260">
        <v>2</v>
      </c>
      <c r="G8" s="41" t="s">
        <v>7</v>
      </c>
      <c r="H8" s="19"/>
      <c r="I8" s="119"/>
      <c r="J8" s="14">
        <f t="shared" si="0"/>
        <v>5874.119999999999</v>
      </c>
      <c r="K8" s="14">
        <f t="shared" si="1"/>
        <v>3916.0799999999995</v>
      </c>
      <c r="L8" s="14"/>
      <c r="M8" s="14"/>
      <c r="N8" s="14"/>
      <c r="O8" s="14"/>
      <c r="P8" s="66"/>
    </row>
    <row r="9" spans="1:16" ht="15">
      <c r="A9" s="258" t="s">
        <v>9</v>
      </c>
      <c r="B9" s="259" t="s">
        <v>118</v>
      </c>
      <c r="C9" s="256">
        <v>167.832</v>
      </c>
      <c r="D9" s="260">
        <v>3</v>
      </c>
      <c r="G9" s="93" t="s">
        <v>8</v>
      </c>
      <c r="H9" s="94"/>
      <c r="I9" s="95"/>
      <c r="J9" s="95">
        <f t="shared" si="0"/>
        <v>8391.6</v>
      </c>
      <c r="K9" s="95">
        <f t="shared" si="1"/>
        <v>5594.400000000001</v>
      </c>
      <c r="L9" s="95"/>
      <c r="M9" s="95"/>
      <c r="N9" s="95"/>
      <c r="O9" s="95"/>
      <c r="P9" s="96"/>
    </row>
    <row r="10" spans="1:16" ht="15">
      <c r="A10" s="258" t="s">
        <v>10</v>
      </c>
      <c r="B10" s="259" t="s">
        <v>27</v>
      </c>
      <c r="C10" s="256">
        <v>43.63632</v>
      </c>
      <c r="D10" s="260">
        <v>0.78</v>
      </c>
      <c r="G10" s="41" t="s">
        <v>9</v>
      </c>
      <c r="H10" s="19"/>
      <c r="I10" s="14"/>
      <c r="J10" s="14">
        <f t="shared" si="0"/>
        <v>12587.4</v>
      </c>
      <c r="K10" s="14">
        <f t="shared" si="1"/>
        <v>8391.6</v>
      </c>
      <c r="L10" s="14"/>
      <c r="M10" s="14"/>
      <c r="N10" s="14"/>
      <c r="O10" s="14"/>
      <c r="P10" s="66"/>
    </row>
    <row r="11" spans="1:16" ht="15">
      <c r="A11" s="258" t="s">
        <v>11</v>
      </c>
      <c r="B11" s="259" t="s">
        <v>118</v>
      </c>
      <c r="C11" s="256">
        <v>124.19568000000001</v>
      </c>
      <c r="D11" s="260">
        <v>2.22</v>
      </c>
      <c r="G11" s="93" t="s">
        <v>10</v>
      </c>
      <c r="H11" s="94"/>
      <c r="I11" s="95"/>
      <c r="J11" s="95">
        <f t="shared" si="0"/>
        <v>3272.7239999999997</v>
      </c>
      <c r="K11" s="95"/>
      <c r="L11" s="95"/>
      <c r="M11" s="95"/>
      <c r="N11" s="95"/>
      <c r="O11" s="95"/>
      <c r="P11" s="96"/>
    </row>
    <row r="12" spans="1:16" ht="15">
      <c r="A12" s="258" t="s">
        <v>12</v>
      </c>
      <c r="B12" s="259" t="s">
        <v>118</v>
      </c>
      <c r="C12" s="256">
        <v>89.5104</v>
      </c>
      <c r="D12" s="260">
        <v>1.6</v>
      </c>
      <c r="G12" s="41" t="s">
        <v>11</v>
      </c>
      <c r="H12" s="19"/>
      <c r="I12" s="14"/>
      <c r="J12" s="14">
        <f t="shared" si="0"/>
        <v>9314.676000000001</v>
      </c>
      <c r="K12" s="14">
        <f aca="true" t="shared" si="2" ref="K12:K23">50*C11</f>
        <v>6209.784000000001</v>
      </c>
      <c r="L12" s="14"/>
      <c r="M12" s="14"/>
      <c r="N12" s="14"/>
      <c r="O12" s="14"/>
      <c r="P12" s="66"/>
    </row>
    <row r="13" spans="1:16" ht="15">
      <c r="A13" s="258" t="s">
        <v>13</v>
      </c>
      <c r="B13" s="259" t="s">
        <v>118</v>
      </c>
      <c r="C13" s="256">
        <v>108.53135999999999</v>
      </c>
      <c r="D13" s="260">
        <v>1.94</v>
      </c>
      <c r="G13" s="93" t="s">
        <v>12</v>
      </c>
      <c r="H13" s="94"/>
      <c r="I13" s="95"/>
      <c r="J13" s="95">
        <f t="shared" si="0"/>
        <v>6713.280000000001</v>
      </c>
      <c r="K13" s="95">
        <f t="shared" si="2"/>
        <v>4475.52</v>
      </c>
      <c r="L13" s="95"/>
      <c r="M13" s="95"/>
      <c r="N13" s="95"/>
      <c r="O13" s="95"/>
      <c r="P13" s="96"/>
    </row>
    <row r="14" spans="1:16" ht="14.25" customHeight="1">
      <c r="A14" s="258" t="s">
        <v>14</v>
      </c>
      <c r="B14" s="259" t="s">
        <v>119</v>
      </c>
      <c r="C14" s="256">
        <v>67.1328</v>
      </c>
      <c r="D14" s="260">
        <v>1.2</v>
      </c>
      <c r="G14" s="41" t="s">
        <v>13</v>
      </c>
      <c r="H14" s="19"/>
      <c r="I14" s="14"/>
      <c r="J14" s="14">
        <f t="shared" si="0"/>
        <v>8139.852</v>
      </c>
      <c r="K14" s="14">
        <f t="shared" si="2"/>
        <v>5426.567999999999</v>
      </c>
      <c r="L14" s="14"/>
      <c r="M14" s="14"/>
      <c r="N14" s="14"/>
      <c r="O14" s="14"/>
      <c r="P14" s="66"/>
    </row>
    <row r="15" spans="1:16" ht="22.5" customHeight="1">
      <c r="A15" s="258" t="s">
        <v>15</v>
      </c>
      <c r="B15" s="259" t="s">
        <v>120</v>
      </c>
      <c r="C15" s="256">
        <v>44.7552</v>
      </c>
      <c r="D15" s="260">
        <v>0.8</v>
      </c>
      <c r="G15" s="93" t="s">
        <v>14</v>
      </c>
      <c r="H15" s="94">
        <f>100*C14</f>
        <v>6713.280000000001</v>
      </c>
      <c r="I15" s="95"/>
      <c r="J15" s="95">
        <f t="shared" si="0"/>
        <v>5034.96</v>
      </c>
      <c r="K15" s="95">
        <f t="shared" si="2"/>
        <v>3356.6400000000003</v>
      </c>
      <c r="L15" s="95"/>
      <c r="M15" s="95"/>
      <c r="N15" s="95"/>
      <c r="O15" s="95"/>
      <c r="P15" s="96"/>
    </row>
    <row r="16" spans="1:16" ht="17.25" customHeight="1">
      <c r="A16" s="258" t="s">
        <v>16</v>
      </c>
      <c r="B16" s="259" t="s">
        <v>118</v>
      </c>
      <c r="C16" s="256">
        <v>100.6992</v>
      </c>
      <c r="D16" s="260">
        <v>1.8</v>
      </c>
      <c r="G16" s="41" t="s">
        <v>15</v>
      </c>
      <c r="H16" s="19">
        <f>100*C15</f>
        <v>4475.52</v>
      </c>
      <c r="I16" s="14">
        <f>90*C15</f>
        <v>4027.9680000000003</v>
      </c>
      <c r="J16" s="14">
        <f t="shared" si="0"/>
        <v>3356.6400000000003</v>
      </c>
      <c r="K16" s="14">
        <f t="shared" si="2"/>
        <v>2237.76</v>
      </c>
      <c r="L16" s="14">
        <f>25*C15</f>
        <v>1118.88</v>
      </c>
      <c r="M16" s="14">
        <f>17.5*C15</f>
        <v>783.216</v>
      </c>
      <c r="N16" s="14">
        <f>15*C15</f>
        <v>671.328</v>
      </c>
      <c r="O16" s="14">
        <f>12.5*C15</f>
        <v>559.44</v>
      </c>
      <c r="P16" s="66">
        <f>10*C15</f>
        <v>447.552</v>
      </c>
    </row>
    <row r="17" spans="1:16" ht="15">
      <c r="A17" s="258" t="s">
        <v>17</v>
      </c>
      <c r="B17" s="259" t="s">
        <v>142</v>
      </c>
      <c r="C17" s="256">
        <v>67.69224</v>
      </c>
      <c r="D17" s="260">
        <v>1.21</v>
      </c>
      <c r="G17" s="93" t="s">
        <v>16</v>
      </c>
      <c r="H17" s="94"/>
      <c r="I17" s="95"/>
      <c r="J17" s="95">
        <f t="shared" si="0"/>
        <v>7552.4400000000005</v>
      </c>
      <c r="K17" s="95">
        <f t="shared" si="2"/>
        <v>5034.96</v>
      </c>
      <c r="L17" s="95"/>
      <c r="M17" s="95"/>
      <c r="N17" s="95"/>
      <c r="O17" s="95"/>
      <c r="P17" s="96"/>
    </row>
    <row r="18" spans="1:16" ht="15">
      <c r="A18" s="258" t="s">
        <v>18</v>
      </c>
      <c r="B18" s="259" t="s">
        <v>142</v>
      </c>
      <c r="C18" s="256">
        <v>50.3496</v>
      </c>
      <c r="D18" s="260">
        <v>0.9</v>
      </c>
      <c r="G18" s="41" t="s">
        <v>17</v>
      </c>
      <c r="H18" s="19"/>
      <c r="I18" s="14"/>
      <c r="J18" s="14">
        <f t="shared" si="0"/>
        <v>5076.918</v>
      </c>
      <c r="K18" s="14">
        <f t="shared" si="2"/>
        <v>3384.612</v>
      </c>
      <c r="L18" s="14">
        <f>25*C17</f>
        <v>1692.306</v>
      </c>
      <c r="M18" s="14"/>
      <c r="N18" s="14"/>
      <c r="O18" s="14"/>
      <c r="P18" s="66"/>
    </row>
    <row r="19" spans="1:16" ht="24">
      <c r="A19" s="258" t="s">
        <v>19</v>
      </c>
      <c r="B19" s="259" t="s">
        <v>120</v>
      </c>
      <c r="C19" s="256">
        <v>35.24472</v>
      </c>
      <c r="D19" s="260">
        <v>0.63</v>
      </c>
      <c r="E19" s="312" t="s">
        <v>127</v>
      </c>
      <c r="F19" s="313"/>
      <c r="G19" s="93" t="s">
        <v>18</v>
      </c>
      <c r="H19" s="94"/>
      <c r="I19" s="95"/>
      <c r="J19" s="95">
        <f t="shared" si="0"/>
        <v>3776.2200000000003</v>
      </c>
      <c r="K19" s="95">
        <f t="shared" si="2"/>
        <v>2517.48</v>
      </c>
      <c r="L19" s="95">
        <f>25*C18</f>
        <v>1258.74</v>
      </c>
      <c r="M19" s="95"/>
      <c r="N19" s="95"/>
      <c r="O19" s="95"/>
      <c r="P19" s="96"/>
    </row>
    <row r="20" spans="1:22" ht="15">
      <c r="A20" s="258" t="s">
        <v>20</v>
      </c>
      <c r="B20" s="259" t="s">
        <v>121</v>
      </c>
      <c r="C20" s="256">
        <v>75.52440000000001</v>
      </c>
      <c r="D20" s="260">
        <v>1.35</v>
      </c>
      <c r="E20" s="313"/>
      <c r="F20" s="313"/>
      <c r="G20" s="168" t="s">
        <v>19</v>
      </c>
      <c r="H20" s="169">
        <f>100*C19</f>
        <v>3524.472</v>
      </c>
      <c r="I20" s="170">
        <f>90*C19</f>
        <v>3172.0248</v>
      </c>
      <c r="J20" s="170">
        <f t="shared" si="0"/>
        <v>2643.3540000000003</v>
      </c>
      <c r="K20" s="170">
        <f t="shared" si="2"/>
        <v>1762.236</v>
      </c>
      <c r="L20" s="170">
        <f>25*C19</f>
        <v>881.118</v>
      </c>
      <c r="M20" s="170">
        <f>17.5*C19</f>
        <v>616.7826</v>
      </c>
      <c r="N20" s="170">
        <f>15*C19</f>
        <v>528.6708</v>
      </c>
      <c r="O20" s="170">
        <f>12.5*C19</f>
        <v>440.559</v>
      </c>
      <c r="P20" s="171">
        <f>10*C19</f>
        <v>352.4472</v>
      </c>
      <c r="Q20" s="313" t="s">
        <v>127</v>
      </c>
      <c r="R20" s="313"/>
      <c r="V20" s="98"/>
    </row>
    <row r="21" spans="1:18" ht="15" customHeight="1">
      <c r="A21" s="258" t="s">
        <v>21</v>
      </c>
      <c r="B21" s="259" t="s">
        <v>121</v>
      </c>
      <c r="C21" s="256">
        <v>50.3496</v>
      </c>
      <c r="D21" s="260">
        <v>0.9</v>
      </c>
      <c r="E21" s="313"/>
      <c r="F21" s="313"/>
      <c r="G21" s="93" t="s">
        <v>20</v>
      </c>
      <c r="H21" s="94"/>
      <c r="I21" s="95"/>
      <c r="J21" s="95">
        <f t="shared" si="0"/>
        <v>5664.330000000001</v>
      </c>
      <c r="K21" s="95">
        <f t="shared" si="2"/>
        <v>3776.2200000000007</v>
      </c>
      <c r="L21" s="95"/>
      <c r="M21" s="95"/>
      <c r="N21" s="95"/>
      <c r="O21" s="95"/>
      <c r="P21" s="96"/>
      <c r="Q21" s="313"/>
      <c r="R21" s="313"/>
    </row>
    <row r="22" spans="1:18" ht="15">
      <c r="A22" s="258" t="s">
        <v>22</v>
      </c>
      <c r="B22" s="259" t="s">
        <v>121</v>
      </c>
      <c r="C22" s="256">
        <v>39.160799999999995</v>
      </c>
      <c r="D22" s="260">
        <v>0.7</v>
      </c>
      <c r="E22" s="313"/>
      <c r="F22" s="313"/>
      <c r="G22" s="41" t="s">
        <v>21</v>
      </c>
      <c r="H22" s="19"/>
      <c r="I22" s="14"/>
      <c r="J22" s="14">
        <f t="shared" si="0"/>
        <v>3776.2200000000003</v>
      </c>
      <c r="K22" s="14">
        <f t="shared" si="2"/>
        <v>2517.48</v>
      </c>
      <c r="L22" s="14"/>
      <c r="M22" s="14"/>
      <c r="N22" s="14"/>
      <c r="O22" s="14"/>
      <c r="P22" s="66"/>
      <c r="Q22" s="313"/>
      <c r="R22" s="313"/>
    </row>
    <row r="23" spans="1:18" ht="22.5">
      <c r="A23" s="258" t="s">
        <v>23</v>
      </c>
      <c r="B23" s="259" t="s">
        <v>120</v>
      </c>
      <c r="C23" s="256">
        <v>27.972</v>
      </c>
      <c r="D23" s="260">
        <v>0.5</v>
      </c>
      <c r="E23" s="313"/>
      <c r="F23" s="313"/>
      <c r="G23" s="93" t="s">
        <v>22</v>
      </c>
      <c r="H23" s="94"/>
      <c r="I23" s="95"/>
      <c r="J23" s="95">
        <f t="shared" si="0"/>
        <v>2937.0599999999995</v>
      </c>
      <c r="K23" s="95">
        <f t="shared" si="2"/>
        <v>1958.0399999999997</v>
      </c>
      <c r="L23" s="95"/>
      <c r="M23" s="95"/>
      <c r="N23" s="95"/>
      <c r="O23" s="95"/>
      <c r="P23" s="96"/>
      <c r="Q23" s="313"/>
      <c r="R23" s="313"/>
    </row>
    <row r="24" spans="1:18" ht="13.5" customHeight="1">
      <c r="A24" s="261" t="s">
        <v>24</v>
      </c>
      <c r="B24" s="262" t="s">
        <v>31</v>
      </c>
      <c r="C24" s="256">
        <v>32.19</v>
      </c>
      <c r="D24" s="263">
        <v>0.49</v>
      </c>
      <c r="E24" s="313"/>
      <c r="F24" s="313"/>
      <c r="G24" s="168" t="s">
        <v>23</v>
      </c>
      <c r="H24" s="169">
        <f>100*C23</f>
        <v>2797.2000000000003</v>
      </c>
      <c r="I24" s="170">
        <f>90*C23</f>
        <v>2517.48</v>
      </c>
      <c r="J24" s="170">
        <f>75*C23</f>
        <v>2097.9</v>
      </c>
      <c r="K24" s="170">
        <f>50*C23</f>
        <v>1398.6000000000001</v>
      </c>
      <c r="L24" s="170">
        <f>25*C23</f>
        <v>699.3000000000001</v>
      </c>
      <c r="M24" s="170">
        <f>17.5*C23</f>
        <v>489.51000000000005</v>
      </c>
      <c r="N24" s="170">
        <f>15*C23</f>
        <v>419.58000000000004</v>
      </c>
      <c r="O24" s="170">
        <f>12.5*C23</f>
        <v>349.65000000000003</v>
      </c>
      <c r="P24" s="171">
        <f>10*C23</f>
        <v>279.72</v>
      </c>
      <c r="Q24" s="313"/>
      <c r="R24" s="313"/>
    </row>
    <row r="25" spans="1:18" ht="13.5" customHeight="1">
      <c r="A25" s="261" t="s">
        <v>227</v>
      </c>
      <c r="B25" s="264" t="s">
        <v>31</v>
      </c>
      <c r="C25" s="256">
        <v>48.29</v>
      </c>
      <c r="D25" s="265">
        <v>0.73</v>
      </c>
      <c r="E25" s="313"/>
      <c r="F25" s="313"/>
      <c r="G25" s="355" t="s">
        <v>227</v>
      </c>
      <c r="H25" s="169"/>
      <c r="I25" s="170"/>
      <c r="J25" s="170"/>
      <c r="K25" s="170">
        <f>50*C25</f>
        <v>2414.5</v>
      </c>
      <c r="L25" s="170"/>
      <c r="M25" s="170"/>
      <c r="N25" s="170"/>
      <c r="O25" s="170"/>
      <c r="P25" s="171"/>
      <c r="Q25" s="313"/>
      <c r="R25" s="313"/>
    </row>
    <row r="26" spans="1:18" ht="15.75" customHeight="1" thickBot="1">
      <c r="A26" s="261" t="s">
        <v>25</v>
      </c>
      <c r="B26" s="264" t="s">
        <v>122</v>
      </c>
      <c r="C26" s="256">
        <v>64.38</v>
      </c>
      <c r="D26" s="265">
        <v>0.96</v>
      </c>
      <c r="E26" s="313"/>
      <c r="F26" s="313"/>
      <c r="G26" s="97" t="s">
        <v>24</v>
      </c>
      <c r="H26" s="94"/>
      <c r="I26" s="95"/>
      <c r="J26" s="95"/>
      <c r="K26" s="95">
        <f>50*C24</f>
        <v>1609.5</v>
      </c>
      <c r="L26" s="95"/>
      <c r="M26" s="95"/>
      <c r="N26" s="95"/>
      <c r="O26" s="95"/>
      <c r="P26" s="96"/>
      <c r="Q26" s="313"/>
      <c r="R26" s="313"/>
    </row>
    <row r="27" spans="1:18" ht="15.75" customHeight="1" thickBot="1">
      <c r="A27" s="306" t="s">
        <v>128</v>
      </c>
      <c r="B27" s="307"/>
      <c r="C27" s="307"/>
      <c r="D27" s="308"/>
      <c r="E27" s="313"/>
      <c r="F27" s="313"/>
      <c r="G27" s="42" t="s">
        <v>25</v>
      </c>
      <c r="H27" s="53"/>
      <c r="I27" s="67"/>
      <c r="J27" s="67"/>
      <c r="K27" s="67">
        <f>30*C26</f>
        <v>1931.3999999999999</v>
      </c>
      <c r="L27" s="67"/>
      <c r="M27" s="67"/>
      <c r="N27" s="67">
        <f>9.9*C26</f>
        <v>637.362</v>
      </c>
      <c r="O27" s="67"/>
      <c r="P27" s="68">
        <f>6.6*C26</f>
        <v>424.90799999999996</v>
      </c>
      <c r="Q27" s="313"/>
      <c r="R27" s="313"/>
    </row>
    <row r="28" spans="1:18" ht="15.75" thickBot="1">
      <c r="A28" s="113" t="s">
        <v>0</v>
      </c>
      <c r="B28" s="114" t="s">
        <v>1</v>
      </c>
      <c r="C28" s="114" t="s">
        <v>2</v>
      </c>
      <c r="D28" s="115" t="s">
        <v>124</v>
      </c>
      <c r="E28" s="313"/>
      <c r="F28" s="313"/>
      <c r="G28" s="306" t="s">
        <v>128</v>
      </c>
      <c r="H28" s="314"/>
      <c r="I28" s="314"/>
      <c r="J28" s="314"/>
      <c r="K28" s="314"/>
      <c r="L28" s="314"/>
      <c r="M28" s="314"/>
      <c r="N28" s="314"/>
      <c r="O28" s="314"/>
      <c r="P28" s="315"/>
      <c r="Q28" s="313"/>
      <c r="R28" s="313"/>
    </row>
    <row r="29" spans="1:18" ht="14.25" customHeight="1" thickBot="1">
      <c r="A29" s="76" t="s">
        <v>3</v>
      </c>
      <c r="B29" s="77" t="s">
        <v>26</v>
      </c>
      <c r="C29" s="192">
        <v>124.67519999999999</v>
      </c>
      <c r="D29" s="130">
        <v>1.44</v>
      </c>
      <c r="E29" s="313"/>
      <c r="F29" s="313"/>
      <c r="G29" s="79"/>
      <c r="H29" s="316" t="s">
        <v>152</v>
      </c>
      <c r="I29" s="316"/>
      <c r="J29" s="316"/>
      <c r="K29" s="316"/>
      <c r="L29" s="316"/>
      <c r="M29" s="316"/>
      <c r="N29" s="316"/>
      <c r="O29" s="316"/>
      <c r="P29" s="317"/>
      <c r="Q29" s="313"/>
      <c r="R29" s="313"/>
    </row>
    <row r="30" spans="1:18" ht="14.25" customHeight="1" thickBot="1">
      <c r="A30" s="19" t="s">
        <v>4</v>
      </c>
      <c r="B30" s="14" t="s">
        <v>155</v>
      </c>
      <c r="C30" s="125">
        <v>69.26400000000001</v>
      </c>
      <c r="D30" s="116">
        <v>0.8</v>
      </c>
      <c r="E30" s="313"/>
      <c r="F30" s="313"/>
      <c r="G30" s="85" t="s">
        <v>0</v>
      </c>
      <c r="H30" s="86" t="s">
        <v>143</v>
      </c>
      <c r="I30" s="87">
        <v>1.8</v>
      </c>
      <c r="J30" s="87">
        <v>1.5</v>
      </c>
      <c r="K30" s="87" t="s">
        <v>131</v>
      </c>
      <c r="L30" s="87">
        <v>0.5</v>
      </c>
      <c r="M30" s="87">
        <v>0.35</v>
      </c>
      <c r="N30" s="87">
        <v>0.3</v>
      </c>
      <c r="O30" s="87">
        <v>0.25</v>
      </c>
      <c r="P30" s="88">
        <v>0.2</v>
      </c>
      <c r="Q30" s="313"/>
      <c r="R30" s="313"/>
    </row>
    <row r="31" spans="1:18" ht="15.75" customHeight="1">
      <c r="A31" s="19" t="s">
        <v>5</v>
      </c>
      <c r="B31" s="14" t="s">
        <v>35</v>
      </c>
      <c r="C31" s="125">
        <v>96.96960000000001</v>
      </c>
      <c r="D31" s="116">
        <v>1.12</v>
      </c>
      <c r="E31" s="313"/>
      <c r="F31" s="313"/>
      <c r="G31" s="60" t="s">
        <v>3</v>
      </c>
      <c r="H31" s="61">
        <f>60*C29</f>
        <v>7480.512</v>
      </c>
      <c r="I31" s="62">
        <f>54*C29</f>
        <v>6732.4608</v>
      </c>
      <c r="J31" s="62">
        <f aca="true" t="shared" si="3" ref="J31:J45">75*C29</f>
        <v>9350.64</v>
      </c>
      <c r="K31" s="62"/>
      <c r="L31" s="62"/>
      <c r="M31" s="62"/>
      <c r="N31" s="62"/>
      <c r="O31" s="62"/>
      <c r="P31" s="356"/>
      <c r="Q31" s="313"/>
      <c r="R31" s="313"/>
    </row>
    <row r="32" spans="1:18" ht="15">
      <c r="A32" s="19" t="s">
        <v>10</v>
      </c>
      <c r="B32" s="14" t="s">
        <v>27</v>
      </c>
      <c r="C32" s="125">
        <v>67.53240000000001</v>
      </c>
      <c r="D32" s="116">
        <v>0.78</v>
      </c>
      <c r="E32" s="313"/>
      <c r="F32" s="313"/>
      <c r="G32" s="99" t="s">
        <v>4</v>
      </c>
      <c r="H32" s="100">
        <f>100*C30</f>
        <v>6926.4000000000015</v>
      </c>
      <c r="I32" s="101">
        <f>90*C30</f>
        <v>6233.760000000001</v>
      </c>
      <c r="J32" s="101">
        <f t="shared" si="3"/>
        <v>5194.800000000001</v>
      </c>
      <c r="K32" s="101"/>
      <c r="L32" s="101"/>
      <c r="M32" s="101"/>
      <c r="N32" s="101"/>
      <c r="O32" s="101"/>
      <c r="P32" s="357"/>
      <c r="Q32" s="313"/>
      <c r="R32" s="313"/>
    </row>
    <row r="33" spans="1:18" ht="15">
      <c r="A33" s="19" t="s">
        <v>11</v>
      </c>
      <c r="B33" s="14" t="s">
        <v>30</v>
      </c>
      <c r="C33" s="125">
        <v>192.2076</v>
      </c>
      <c r="D33" s="116">
        <v>2.22</v>
      </c>
      <c r="E33" s="313"/>
      <c r="F33" s="313"/>
      <c r="G33" s="63" t="s">
        <v>5</v>
      </c>
      <c r="H33" s="64">
        <f>100*C31</f>
        <v>9696.960000000001</v>
      </c>
      <c r="I33" s="65">
        <f>90*C31</f>
        <v>8727.264000000001</v>
      </c>
      <c r="J33" s="65">
        <f t="shared" si="3"/>
        <v>7272.720000000001</v>
      </c>
      <c r="K33" s="65"/>
      <c r="L33" s="65"/>
      <c r="M33" s="65"/>
      <c r="N33" s="65"/>
      <c r="O33" s="65"/>
      <c r="P33" s="358"/>
      <c r="Q33" s="313"/>
      <c r="R33" s="313"/>
    </row>
    <row r="34" spans="1:18" ht="12" customHeight="1">
      <c r="A34" s="19" t="s">
        <v>12</v>
      </c>
      <c r="B34" s="14" t="s">
        <v>30</v>
      </c>
      <c r="C34" s="125">
        <v>138.52800000000002</v>
      </c>
      <c r="D34" s="116">
        <v>1.6</v>
      </c>
      <c r="E34" s="313"/>
      <c r="F34" s="313"/>
      <c r="G34" s="99" t="s">
        <v>10</v>
      </c>
      <c r="H34" s="100"/>
      <c r="I34" s="101"/>
      <c r="J34" s="101">
        <f t="shared" si="3"/>
        <v>5064.93</v>
      </c>
      <c r="K34" s="101"/>
      <c r="L34" s="101"/>
      <c r="M34" s="101"/>
      <c r="N34" s="101"/>
      <c r="O34" s="101"/>
      <c r="P34" s="357"/>
      <c r="Q34" s="313"/>
      <c r="R34" s="313"/>
    </row>
    <row r="35" spans="1:18" ht="12.75" customHeight="1">
      <c r="A35" s="19" t="s">
        <v>13</v>
      </c>
      <c r="B35" s="14" t="s">
        <v>30</v>
      </c>
      <c r="C35" s="125">
        <v>167.96519999999998</v>
      </c>
      <c r="D35" s="116">
        <v>1.94</v>
      </c>
      <c r="E35" s="313"/>
      <c r="F35" s="313"/>
      <c r="G35" s="63" t="s">
        <v>11</v>
      </c>
      <c r="H35" s="64"/>
      <c r="I35" s="65"/>
      <c r="J35" s="65">
        <f t="shared" si="3"/>
        <v>14415.570000000002</v>
      </c>
      <c r="K35" s="65">
        <f>50*C33</f>
        <v>9610.380000000001</v>
      </c>
      <c r="L35" s="65"/>
      <c r="M35" s="65"/>
      <c r="N35" s="65"/>
      <c r="O35" s="65"/>
      <c r="P35" s="358"/>
      <c r="Q35" s="313"/>
      <c r="R35" s="313"/>
    </row>
    <row r="36" spans="1:18" ht="15">
      <c r="A36" s="19" t="s">
        <v>14</v>
      </c>
      <c r="B36" s="14" t="s">
        <v>28</v>
      </c>
      <c r="C36" s="125">
        <v>103.89599999999999</v>
      </c>
      <c r="D36" s="116">
        <v>1.2</v>
      </c>
      <c r="E36" s="313"/>
      <c r="F36" s="313"/>
      <c r="G36" s="99" t="s">
        <v>12</v>
      </c>
      <c r="H36" s="100"/>
      <c r="I36" s="101"/>
      <c r="J36" s="101">
        <f t="shared" si="3"/>
        <v>10389.600000000002</v>
      </c>
      <c r="K36" s="101">
        <f>50*C34</f>
        <v>6926.4000000000015</v>
      </c>
      <c r="L36" s="101"/>
      <c r="M36" s="101"/>
      <c r="N36" s="101"/>
      <c r="O36" s="101"/>
      <c r="P36" s="357"/>
      <c r="Q36" s="313"/>
      <c r="R36" s="313"/>
    </row>
    <row r="37" spans="1:18" ht="15">
      <c r="A37" s="19" t="s">
        <v>15</v>
      </c>
      <c r="B37" s="14" t="s">
        <v>29</v>
      </c>
      <c r="C37" s="125">
        <v>69.26400000000001</v>
      </c>
      <c r="D37" s="116">
        <v>0.8</v>
      </c>
      <c r="E37" s="313"/>
      <c r="F37" s="313"/>
      <c r="G37" s="63" t="s">
        <v>13</v>
      </c>
      <c r="H37" s="64"/>
      <c r="I37" s="65"/>
      <c r="J37" s="65">
        <f t="shared" si="3"/>
        <v>12597.39</v>
      </c>
      <c r="K37" s="65">
        <f aca="true" t="shared" si="4" ref="K37:K49">50*C35</f>
        <v>8398.259999999998</v>
      </c>
      <c r="L37" s="65"/>
      <c r="M37" s="65"/>
      <c r="N37" s="65"/>
      <c r="O37" s="65"/>
      <c r="P37" s="358"/>
      <c r="Q37" s="313"/>
      <c r="R37" s="313"/>
    </row>
    <row r="38" spans="1:18" ht="15" customHeight="1">
      <c r="A38" s="19" t="s">
        <v>32</v>
      </c>
      <c r="B38" s="14" t="s">
        <v>36</v>
      </c>
      <c r="C38" s="125">
        <v>58.00860000000001</v>
      </c>
      <c r="D38" s="116">
        <v>0.67</v>
      </c>
      <c r="E38" s="313"/>
      <c r="F38" s="313"/>
      <c r="G38" s="99" t="s">
        <v>14</v>
      </c>
      <c r="H38" s="100">
        <f>100*C36</f>
        <v>10389.599999999999</v>
      </c>
      <c r="I38" s="101"/>
      <c r="J38" s="101">
        <f t="shared" si="3"/>
        <v>7792.199999999999</v>
      </c>
      <c r="K38" s="101">
        <f t="shared" si="4"/>
        <v>5194.799999999999</v>
      </c>
      <c r="L38" s="101"/>
      <c r="M38" s="101"/>
      <c r="N38" s="101"/>
      <c r="O38" s="101"/>
      <c r="P38" s="357"/>
      <c r="Q38" s="313"/>
      <c r="R38" s="313"/>
    </row>
    <row r="39" spans="1:18" ht="14.25" customHeight="1">
      <c r="A39" s="172" t="s">
        <v>16</v>
      </c>
      <c r="B39" s="173" t="s">
        <v>30</v>
      </c>
      <c r="C39" s="174">
        <v>155.844</v>
      </c>
      <c r="D39" s="116">
        <v>1.8</v>
      </c>
      <c r="E39" s="313"/>
      <c r="F39" s="313"/>
      <c r="G39" s="63" t="s">
        <v>15</v>
      </c>
      <c r="H39" s="64">
        <f>100*C37</f>
        <v>6926.4000000000015</v>
      </c>
      <c r="I39" s="65">
        <f>90*C37</f>
        <v>6233.760000000001</v>
      </c>
      <c r="J39" s="65">
        <f t="shared" si="3"/>
        <v>5194.800000000001</v>
      </c>
      <c r="K39" s="65">
        <f t="shared" si="4"/>
        <v>3463.2000000000007</v>
      </c>
      <c r="L39" s="65">
        <f>25*C37</f>
        <v>1731.6000000000004</v>
      </c>
      <c r="M39" s="65">
        <f>17.5*C37</f>
        <v>1212.1200000000001</v>
      </c>
      <c r="N39" s="65">
        <f>15*C37</f>
        <v>1038.96</v>
      </c>
      <c r="O39" s="65">
        <f>12.5*C37</f>
        <v>865.8000000000002</v>
      </c>
      <c r="P39" s="358">
        <f>10*C37</f>
        <v>692.6400000000001</v>
      </c>
      <c r="Q39" s="313"/>
      <c r="R39" s="313"/>
    </row>
    <row r="40" spans="1:18" ht="15">
      <c r="A40" s="172" t="s">
        <v>17</v>
      </c>
      <c r="B40" s="173" t="s">
        <v>30</v>
      </c>
      <c r="C40" s="174">
        <v>104.7618</v>
      </c>
      <c r="D40" s="116">
        <v>1.21</v>
      </c>
      <c r="E40" s="313"/>
      <c r="F40" s="313"/>
      <c r="G40" s="99" t="s">
        <v>32</v>
      </c>
      <c r="H40" s="100">
        <f>100*C38</f>
        <v>5800.860000000001</v>
      </c>
      <c r="I40" s="101">
        <f>90*C38</f>
        <v>5220.774</v>
      </c>
      <c r="J40" s="101">
        <f t="shared" si="3"/>
        <v>4350.645</v>
      </c>
      <c r="K40" s="101">
        <f t="shared" si="4"/>
        <v>2900.4300000000003</v>
      </c>
      <c r="L40" s="101">
        <f>25*C38</f>
        <v>1450.2150000000001</v>
      </c>
      <c r="M40" s="101"/>
      <c r="N40" s="101"/>
      <c r="O40" s="101"/>
      <c r="P40" s="357"/>
      <c r="Q40" s="313"/>
      <c r="R40" s="313"/>
    </row>
    <row r="41" spans="1:18" ht="13.5" customHeight="1">
      <c r="A41" s="172" t="s">
        <v>18</v>
      </c>
      <c r="B41" s="173" t="s">
        <v>30</v>
      </c>
      <c r="C41" s="174">
        <v>77.922</v>
      </c>
      <c r="D41" s="116">
        <v>0.9</v>
      </c>
      <c r="E41" s="313"/>
      <c r="F41" s="313"/>
      <c r="G41" s="175" t="s">
        <v>16</v>
      </c>
      <c r="H41" s="176"/>
      <c r="I41" s="177"/>
      <c r="J41" s="177">
        <f t="shared" si="3"/>
        <v>11688.3</v>
      </c>
      <c r="K41" s="177">
        <f t="shared" si="4"/>
        <v>7792.2</v>
      </c>
      <c r="L41" s="65"/>
      <c r="M41" s="65"/>
      <c r="N41" s="65"/>
      <c r="O41" s="65"/>
      <c r="P41" s="358"/>
      <c r="Q41" s="313"/>
      <c r="R41" s="313"/>
    </row>
    <row r="42" spans="1:18" ht="11.25" customHeight="1">
      <c r="A42" s="172" t="s">
        <v>33</v>
      </c>
      <c r="B42" s="173" t="s">
        <v>30</v>
      </c>
      <c r="C42" s="174">
        <v>138.52800000000002</v>
      </c>
      <c r="D42" s="116">
        <v>1.6</v>
      </c>
      <c r="E42" s="313"/>
      <c r="F42" s="313"/>
      <c r="G42" s="99" t="s">
        <v>17</v>
      </c>
      <c r="H42" s="100"/>
      <c r="I42" s="101"/>
      <c r="J42" s="101">
        <f t="shared" si="3"/>
        <v>7857.134999999999</v>
      </c>
      <c r="K42" s="101">
        <f t="shared" si="4"/>
        <v>5238.09</v>
      </c>
      <c r="L42" s="101"/>
      <c r="M42" s="101"/>
      <c r="N42" s="101"/>
      <c r="O42" s="101"/>
      <c r="P42" s="357"/>
      <c r="Q42" s="313"/>
      <c r="R42" s="313"/>
    </row>
    <row r="43" spans="1:18" ht="15" customHeight="1">
      <c r="A43" s="172" t="s">
        <v>19</v>
      </c>
      <c r="B43" s="173" t="s">
        <v>29</v>
      </c>
      <c r="C43" s="174">
        <v>54.5454</v>
      </c>
      <c r="D43" s="116">
        <v>0.63</v>
      </c>
      <c r="E43" s="313"/>
      <c r="F43" s="313"/>
      <c r="G43" s="175" t="s">
        <v>18</v>
      </c>
      <c r="H43" s="176"/>
      <c r="I43" s="177"/>
      <c r="J43" s="177">
        <f t="shared" si="3"/>
        <v>5844.15</v>
      </c>
      <c r="K43" s="177">
        <f t="shared" si="4"/>
        <v>3896.1</v>
      </c>
      <c r="L43" s="65"/>
      <c r="M43" s="65"/>
      <c r="N43" s="65"/>
      <c r="O43" s="65"/>
      <c r="P43" s="358"/>
      <c r="Q43" s="313"/>
      <c r="R43" s="313"/>
    </row>
    <row r="44" spans="1:18" ht="12" customHeight="1">
      <c r="A44" s="172" t="s">
        <v>20</v>
      </c>
      <c r="B44" s="173" t="s">
        <v>31</v>
      </c>
      <c r="C44" s="174">
        <v>116.88300000000001</v>
      </c>
      <c r="D44" s="116">
        <v>1.35</v>
      </c>
      <c r="E44" s="313"/>
      <c r="F44" s="313"/>
      <c r="G44" s="99" t="s">
        <v>33</v>
      </c>
      <c r="H44" s="100"/>
      <c r="I44" s="101"/>
      <c r="J44" s="101">
        <f t="shared" si="3"/>
        <v>10389.600000000002</v>
      </c>
      <c r="K44" s="101">
        <f t="shared" si="4"/>
        <v>6926.4000000000015</v>
      </c>
      <c r="L44" s="101"/>
      <c r="M44" s="101"/>
      <c r="N44" s="101"/>
      <c r="O44" s="101"/>
      <c r="P44" s="357"/>
      <c r="Q44" s="313"/>
      <c r="R44" s="313"/>
    </row>
    <row r="45" spans="1:18" ht="15">
      <c r="A45" s="19" t="s">
        <v>22</v>
      </c>
      <c r="B45" s="14" t="s">
        <v>37</v>
      </c>
      <c r="C45" s="174">
        <v>60.605999999999995</v>
      </c>
      <c r="D45" s="116">
        <v>0.7</v>
      </c>
      <c r="E45" s="313"/>
      <c r="F45" s="313"/>
      <c r="G45" s="175" t="s">
        <v>19</v>
      </c>
      <c r="H45" s="176">
        <f>100*C43</f>
        <v>5454.54</v>
      </c>
      <c r="I45" s="177">
        <f>90*C43</f>
        <v>4909.086</v>
      </c>
      <c r="J45" s="177">
        <f t="shared" si="3"/>
        <v>4090.905</v>
      </c>
      <c r="K45" s="177">
        <f t="shared" si="4"/>
        <v>2727.27</v>
      </c>
      <c r="L45" s="178">
        <f>25*C43</f>
        <v>1363.635</v>
      </c>
      <c r="M45" s="178">
        <f>17.5*C43</f>
        <v>954.5445</v>
      </c>
      <c r="N45" s="178">
        <f>15*C43</f>
        <v>818.181</v>
      </c>
      <c r="O45" s="178">
        <f>15*C43</f>
        <v>818.181</v>
      </c>
      <c r="P45" s="359">
        <f>10*C43</f>
        <v>545.454</v>
      </c>
      <c r="Q45" s="313"/>
      <c r="R45" s="313"/>
    </row>
    <row r="46" spans="1:18" ht="15">
      <c r="A46" s="19" t="s">
        <v>21</v>
      </c>
      <c r="B46" s="14" t="s">
        <v>37</v>
      </c>
      <c r="C46" s="174">
        <v>77.922</v>
      </c>
      <c r="D46" s="116">
        <v>0.9</v>
      </c>
      <c r="E46" s="313"/>
      <c r="F46" s="313"/>
      <c r="G46" s="99" t="s">
        <v>20</v>
      </c>
      <c r="H46" s="100"/>
      <c r="I46" s="101"/>
      <c r="J46" s="101"/>
      <c r="K46" s="101">
        <f t="shared" si="4"/>
        <v>5844.150000000001</v>
      </c>
      <c r="L46" s="101"/>
      <c r="M46" s="101"/>
      <c r="N46" s="101"/>
      <c r="O46" s="101"/>
      <c r="P46" s="357"/>
      <c r="Q46" s="313"/>
      <c r="R46" s="313"/>
    </row>
    <row r="47" spans="1:18" ht="16.5" customHeight="1">
      <c r="A47" s="21" t="s">
        <v>34</v>
      </c>
      <c r="B47" s="15" t="s">
        <v>37</v>
      </c>
      <c r="C47" s="174">
        <v>103.89599999999999</v>
      </c>
      <c r="D47" s="117">
        <v>1.2</v>
      </c>
      <c r="E47" s="313"/>
      <c r="F47" s="313"/>
      <c r="G47" s="63" t="s">
        <v>22</v>
      </c>
      <c r="H47" s="64"/>
      <c r="I47" s="65"/>
      <c r="J47" s="65">
        <f>75*C45</f>
        <v>4545.45</v>
      </c>
      <c r="K47" s="65">
        <f t="shared" si="4"/>
        <v>3030.2999999999997</v>
      </c>
      <c r="L47" s="65"/>
      <c r="M47" s="65"/>
      <c r="N47" s="65"/>
      <c r="O47" s="65"/>
      <c r="P47" s="358"/>
      <c r="Q47" s="313"/>
      <c r="R47" s="313"/>
    </row>
    <row r="48" spans="1:18" ht="13.5" customHeight="1" thickBot="1">
      <c r="A48" s="53" t="s">
        <v>23</v>
      </c>
      <c r="B48" s="67" t="s">
        <v>37</v>
      </c>
      <c r="C48" s="193">
        <v>43.29</v>
      </c>
      <c r="D48" s="118">
        <v>0.5</v>
      </c>
      <c r="E48" s="313"/>
      <c r="F48" s="313"/>
      <c r="G48" s="99" t="s">
        <v>21</v>
      </c>
      <c r="H48" s="100"/>
      <c r="I48" s="101"/>
      <c r="J48" s="101">
        <f>75*C46</f>
        <v>5844.15</v>
      </c>
      <c r="K48" s="101">
        <f t="shared" si="4"/>
        <v>3896.1</v>
      </c>
      <c r="L48" s="101"/>
      <c r="M48" s="101"/>
      <c r="N48" s="101"/>
      <c r="O48" s="101"/>
      <c r="P48" s="357"/>
      <c r="Q48" s="313"/>
      <c r="R48" s="313"/>
    </row>
    <row r="49" spans="5:18" ht="11.25" customHeight="1">
      <c r="E49" s="313"/>
      <c r="F49" s="313"/>
      <c r="G49" s="63" t="s">
        <v>34</v>
      </c>
      <c r="H49" s="64"/>
      <c r="I49" s="65"/>
      <c r="J49" s="65">
        <f>75*C47</f>
        <v>7792.199999999999</v>
      </c>
      <c r="K49" s="65">
        <f t="shared" si="4"/>
        <v>5194.799999999999</v>
      </c>
      <c r="L49" s="65"/>
      <c r="M49" s="65"/>
      <c r="N49" s="65"/>
      <c r="O49" s="65"/>
      <c r="P49" s="358"/>
      <c r="Q49" s="313"/>
      <c r="R49" s="313"/>
    </row>
    <row r="50" spans="7:16" ht="14.25" customHeight="1" thickBot="1">
      <c r="G50" s="360" t="s">
        <v>23</v>
      </c>
      <c r="H50" s="361"/>
      <c r="I50" s="362"/>
      <c r="J50" s="362">
        <f>75*C48</f>
        <v>3246.75</v>
      </c>
      <c r="K50" s="362">
        <f>50*C48</f>
        <v>2164.5</v>
      </c>
      <c r="L50" s="362"/>
      <c r="M50" s="362"/>
      <c r="N50" s="362"/>
      <c r="O50" s="362"/>
      <c r="P50" s="363"/>
    </row>
    <row r="51" spans="1:16" ht="14.25" customHeight="1" thickBot="1">
      <c r="A51" s="309" t="s">
        <v>129</v>
      </c>
      <c r="B51" s="310"/>
      <c r="C51" s="310"/>
      <c r="D51" s="311"/>
      <c r="G51" s="306" t="s">
        <v>129</v>
      </c>
      <c r="H51" s="307"/>
      <c r="I51" s="307"/>
      <c r="J51" s="307"/>
      <c r="K51" s="307"/>
      <c r="L51" s="307"/>
      <c r="M51" s="307"/>
      <c r="N51" s="307"/>
      <c r="O51" s="307"/>
      <c r="P51" s="308"/>
    </row>
    <row r="52" spans="1:16" ht="14.25" customHeight="1" thickBot="1">
      <c r="A52" s="165" t="s">
        <v>0</v>
      </c>
      <c r="B52" s="166" t="s">
        <v>1</v>
      </c>
      <c r="C52" s="166" t="s">
        <v>2</v>
      </c>
      <c r="D52" s="167" t="s">
        <v>125</v>
      </c>
      <c r="G52" s="80" t="s">
        <v>0</v>
      </c>
      <c r="H52" s="306" t="s">
        <v>152</v>
      </c>
      <c r="I52" s="307"/>
      <c r="J52" s="307"/>
      <c r="K52" s="307"/>
      <c r="L52" s="308"/>
      <c r="M52" s="81"/>
      <c r="N52" s="81"/>
      <c r="O52" s="81"/>
      <c r="P52" s="82"/>
    </row>
    <row r="53" spans="1:16" ht="15">
      <c r="A53" s="127" t="s">
        <v>164</v>
      </c>
      <c r="B53" s="128" t="s">
        <v>38</v>
      </c>
      <c r="C53" s="129"/>
      <c r="D53" s="130">
        <v>16</v>
      </c>
      <c r="G53" s="144" t="s">
        <v>151</v>
      </c>
      <c r="H53" s="145" t="s">
        <v>143</v>
      </c>
      <c r="I53" s="146">
        <v>1.8</v>
      </c>
      <c r="J53" s="147">
        <v>1.5</v>
      </c>
      <c r="K53" s="147" t="s">
        <v>131</v>
      </c>
      <c r="L53" s="148">
        <v>1.2</v>
      </c>
      <c r="M53" s="32"/>
      <c r="N53" s="32"/>
      <c r="O53" s="32"/>
      <c r="P53" s="59"/>
    </row>
    <row r="54" spans="1:16" ht="15">
      <c r="A54" s="50" t="s">
        <v>165</v>
      </c>
      <c r="B54" s="5" t="s">
        <v>38</v>
      </c>
      <c r="C54" s="35"/>
      <c r="D54" s="116">
        <v>22</v>
      </c>
      <c r="G54" s="40" t="s">
        <v>156</v>
      </c>
      <c r="H54" s="19"/>
      <c r="I54" s="14"/>
      <c r="J54" s="14"/>
      <c r="K54" s="14"/>
      <c r="L54" s="66"/>
      <c r="M54" s="32"/>
      <c r="N54" s="32"/>
      <c r="O54" s="32"/>
      <c r="P54" s="59"/>
    </row>
    <row r="55" spans="1:16" ht="15.75" customHeight="1">
      <c r="A55" s="50" t="s">
        <v>166</v>
      </c>
      <c r="B55" s="5" t="s">
        <v>39</v>
      </c>
      <c r="C55" s="35">
        <v>48.48</v>
      </c>
      <c r="D55" s="116">
        <v>13</v>
      </c>
      <c r="G55" s="93" t="s">
        <v>157</v>
      </c>
      <c r="H55" s="94"/>
      <c r="I55" s="95"/>
      <c r="J55" s="95"/>
      <c r="K55" s="95"/>
      <c r="L55" s="96"/>
      <c r="M55" s="32"/>
      <c r="N55" s="32"/>
      <c r="O55" s="32"/>
      <c r="P55" s="59"/>
    </row>
    <row r="56" spans="1:16" ht="15">
      <c r="A56" s="131" t="s">
        <v>167</v>
      </c>
      <c r="B56" s="6" t="s">
        <v>39</v>
      </c>
      <c r="C56" s="126"/>
      <c r="D56" s="132">
        <v>16</v>
      </c>
      <c r="G56" s="41" t="s">
        <v>158</v>
      </c>
      <c r="H56" s="19">
        <f>20*C55</f>
        <v>969.5999999999999</v>
      </c>
      <c r="I56" s="14">
        <f>18*C55</f>
        <v>872.64</v>
      </c>
      <c r="J56" s="14">
        <f>C55*15</f>
        <v>727.1999999999999</v>
      </c>
      <c r="K56" s="14">
        <f>10*C55</f>
        <v>484.79999999999995</v>
      </c>
      <c r="L56" s="66">
        <f>12*C55</f>
        <v>581.76</v>
      </c>
      <c r="M56" s="32"/>
      <c r="N56" s="32"/>
      <c r="O56" s="32"/>
      <c r="P56" s="59"/>
    </row>
    <row r="57" spans="1:16" ht="15" customHeight="1" thickBot="1">
      <c r="A57" s="154" t="s">
        <v>168</v>
      </c>
      <c r="B57" s="155" t="s">
        <v>27</v>
      </c>
      <c r="C57" s="156"/>
      <c r="D57" s="157"/>
      <c r="G57" s="140" t="s">
        <v>159</v>
      </c>
      <c r="H57" s="141"/>
      <c r="I57" s="142"/>
      <c r="J57" s="142"/>
      <c r="K57" s="142"/>
      <c r="L57" s="143"/>
      <c r="M57" s="32"/>
      <c r="N57" s="32"/>
      <c r="O57" s="32"/>
      <c r="P57" s="59"/>
    </row>
    <row r="58" spans="1:16" ht="12.75" customHeight="1" thickBot="1">
      <c r="A58" s="127" t="s">
        <v>169</v>
      </c>
      <c r="B58" s="128" t="s">
        <v>39</v>
      </c>
      <c r="C58" s="129">
        <v>75.04</v>
      </c>
      <c r="D58" s="130">
        <v>13</v>
      </c>
      <c r="G58" s="149" t="s">
        <v>163</v>
      </c>
      <c r="H58" s="150"/>
      <c r="I58" s="151"/>
      <c r="J58" s="152"/>
      <c r="K58" s="151"/>
      <c r="L58" s="153"/>
      <c r="M58" s="32"/>
      <c r="N58" s="32"/>
      <c r="O58" s="32"/>
      <c r="P58" s="59"/>
    </row>
    <row r="59" spans="1:16" ht="15.75" customHeight="1">
      <c r="A59" s="50" t="s">
        <v>170</v>
      </c>
      <c r="B59" s="5" t="s">
        <v>39</v>
      </c>
      <c r="C59" s="35"/>
      <c r="D59" s="116">
        <v>16</v>
      </c>
      <c r="G59" s="136" t="s">
        <v>160</v>
      </c>
      <c r="H59" s="137">
        <f>C58*20</f>
        <v>1500.8000000000002</v>
      </c>
      <c r="I59" s="138">
        <f>C58*18</f>
        <v>1350.72</v>
      </c>
      <c r="J59" s="138">
        <f>C58*15</f>
        <v>1125.6000000000001</v>
      </c>
      <c r="K59" s="138">
        <f>C58*10</f>
        <v>750.4000000000001</v>
      </c>
      <c r="L59" s="139">
        <f>C58*12</f>
        <v>900.48</v>
      </c>
      <c r="M59" s="32"/>
      <c r="N59" s="32"/>
      <c r="O59" s="32"/>
      <c r="P59" s="59"/>
    </row>
    <row r="60" spans="1:16" ht="15.75" thickBot="1">
      <c r="A60" s="133" t="s">
        <v>171</v>
      </c>
      <c r="B60" s="134" t="s">
        <v>38</v>
      </c>
      <c r="C60" s="135">
        <v>129.98</v>
      </c>
      <c r="D60" s="118">
        <v>22</v>
      </c>
      <c r="G60" s="41" t="s">
        <v>161</v>
      </c>
      <c r="H60" s="19"/>
      <c r="I60" s="14"/>
      <c r="J60" s="14"/>
      <c r="K60" s="14"/>
      <c r="L60" s="66"/>
      <c r="M60" s="32"/>
      <c r="N60" s="32"/>
      <c r="O60" s="32"/>
      <c r="P60" s="59"/>
    </row>
    <row r="61" spans="1:16" ht="15.75" customHeight="1" thickBot="1">
      <c r="A61" s="326" t="s">
        <v>40</v>
      </c>
      <c r="B61" s="327"/>
      <c r="C61" s="327"/>
      <c r="D61" s="328"/>
      <c r="G61" s="140" t="s">
        <v>162</v>
      </c>
      <c r="H61" s="141"/>
      <c r="I61" s="142"/>
      <c r="J61" s="142"/>
      <c r="K61" s="142"/>
      <c r="L61" s="143"/>
      <c r="M61" s="32"/>
      <c r="N61" s="32"/>
      <c r="O61" s="32"/>
      <c r="P61" s="59"/>
    </row>
    <row r="62" spans="1:16" ht="15" customHeight="1" thickBot="1">
      <c r="A62" s="16" t="s">
        <v>177</v>
      </c>
      <c r="B62" s="186" t="s">
        <v>39</v>
      </c>
      <c r="C62" s="187">
        <v>64.82</v>
      </c>
      <c r="D62" s="188">
        <v>0.786</v>
      </c>
      <c r="G62" s="329" t="s">
        <v>40</v>
      </c>
      <c r="H62" s="330"/>
      <c r="I62" s="330"/>
      <c r="J62" s="330"/>
      <c r="K62" s="330"/>
      <c r="L62" s="331"/>
      <c r="M62" s="32"/>
      <c r="N62" s="32"/>
      <c r="O62" s="32"/>
      <c r="P62" s="59"/>
    </row>
    <row r="63" spans="1:16" ht="12" customHeight="1" thickBot="1">
      <c r="A63" s="185" t="s">
        <v>178</v>
      </c>
      <c r="B63" s="189" t="s">
        <v>38</v>
      </c>
      <c r="C63" s="233">
        <v>129.65</v>
      </c>
      <c r="D63" s="190">
        <v>1.57</v>
      </c>
      <c r="G63" s="121" t="s">
        <v>41</v>
      </c>
      <c r="H63" s="122">
        <f>20*C62</f>
        <v>1296.3999999999999</v>
      </c>
      <c r="I63" s="123">
        <f>C62*18</f>
        <v>1166.7599999999998</v>
      </c>
      <c r="J63" s="123">
        <f>C62*15</f>
        <v>972.3</v>
      </c>
      <c r="K63" s="123">
        <f>C62*10</f>
        <v>648.1999999999999</v>
      </c>
      <c r="L63" s="124">
        <f>C62*12</f>
        <v>777.8399999999999</v>
      </c>
      <c r="M63" s="32"/>
      <c r="N63" s="32"/>
      <c r="O63" s="32"/>
      <c r="P63" s="59"/>
    </row>
    <row r="64" spans="1:16" ht="15.75" thickBot="1">
      <c r="A64" s="325" t="s">
        <v>130</v>
      </c>
      <c r="B64" s="325"/>
      <c r="C64" s="325"/>
      <c r="D64" s="325"/>
      <c r="G64" s="303" t="s">
        <v>130</v>
      </c>
      <c r="H64" s="304"/>
      <c r="I64" s="304"/>
      <c r="J64" s="304"/>
      <c r="K64" s="304"/>
      <c r="L64" s="304"/>
      <c r="M64" s="304"/>
      <c r="N64" s="304"/>
      <c r="O64" s="304"/>
      <c r="P64" s="305"/>
    </row>
    <row r="65" spans="1:16" ht="15" customHeight="1" thickBot="1">
      <c r="A65" s="255" t="s">
        <v>42</v>
      </c>
      <c r="B65" s="255" t="s">
        <v>53</v>
      </c>
      <c r="C65" s="266">
        <v>119.658</v>
      </c>
      <c r="D65" s="7">
        <v>2.3</v>
      </c>
      <c r="G65" s="162" t="s">
        <v>0</v>
      </c>
      <c r="H65" s="332" t="s">
        <v>152</v>
      </c>
      <c r="I65" s="333"/>
      <c r="J65" s="333"/>
      <c r="K65" s="334"/>
      <c r="L65" s="58"/>
      <c r="M65" s="58"/>
      <c r="N65" s="54"/>
      <c r="O65" s="54"/>
      <c r="P65" s="55"/>
    </row>
    <row r="66" spans="1:16" ht="15.75" thickBot="1">
      <c r="A66" s="259" t="s">
        <v>43</v>
      </c>
      <c r="B66" s="259" t="s">
        <v>54</v>
      </c>
      <c r="C66" s="266">
        <v>59.94</v>
      </c>
      <c r="D66" s="8">
        <v>1.1</v>
      </c>
      <c r="G66" s="163" t="s">
        <v>150</v>
      </c>
      <c r="H66" s="27">
        <v>1.5</v>
      </c>
      <c r="I66" s="28" t="s">
        <v>131</v>
      </c>
      <c r="J66" s="28">
        <v>0.5</v>
      </c>
      <c r="K66" s="83">
        <v>0.38</v>
      </c>
      <c r="L66" s="164"/>
      <c r="M66" s="69"/>
      <c r="N66" s="32"/>
      <c r="O66" s="32"/>
      <c r="P66" s="59"/>
    </row>
    <row r="67" spans="1:16" ht="15">
      <c r="A67" s="259" t="s">
        <v>44</v>
      </c>
      <c r="B67" s="259" t="s">
        <v>27</v>
      </c>
      <c r="C67" s="266">
        <v>45.51</v>
      </c>
      <c r="D67" s="8">
        <v>0.76</v>
      </c>
      <c r="G67" s="43" t="s">
        <v>42</v>
      </c>
      <c r="H67" s="17">
        <f>C65*45</f>
        <v>5384.61</v>
      </c>
      <c r="I67" s="18">
        <f>C65*30</f>
        <v>3589.7400000000002</v>
      </c>
      <c r="J67" s="18">
        <f>C65*15</f>
        <v>1794.8700000000001</v>
      </c>
      <c r="K67" s="71">
        <f>C65*11.4</f>
        <v>1364.1012</v>
      </c>
      <c r="L67" s="59"/>
      <c r="M67" s="69"/>
      <c r="N67" s="32"/>
      <c r="O67" s="32"/>
      <c r="P67" s="59"/>
    </row>
    <row r="68" spans="1:16" ht="15">
      <c r="A68" s="259" t="s">
        <v>45</v>
      </c>
      <c r="B68" s="259" t="s">
        <v>27</v>
      </c>
      <c r="C68" s="266">
        <v>32.19</v>
      </c>
      <c r="D68" s="8">
        <v>0.5</v>
      </c>
      <c r="G68" s="102" t="s">
        <v>43</v>
      </c>
      <c r="H68" s="194">
        <f>C66*75</f>
        <v>4495.5</v>
      </c>
      <c r="I68" s="20">
        <f>C66*50</f>
        <v>2997</v>
      </c>
      <c r="J68" s="20">
        <f>C66*25</f>
        <v>1498.5</v>
      </c>
      <c r="K68" s="103"/>
      <c r="L68" s="59"/>
      <c r="M68" s="69"/>
      <c r="N68" s="32"/>
      <c r="O68" s="32"/>
      <c r="P68" s="59"/>
    </row>
    <row r="69" spans="1:16" ht="16.5" customHeight="1">
      <c r="A69" s="259" t="s">
        <v>46</v>
      </c>
      <c r="B69" s="259" t="s">
        <v>55</v>
      </c>
      <c r="C69" s="266">
        <v>206.682</v>
      </c>
      <c r="D69" s="8">
        <v>3.8</v>
      </c>
      <c r="G69" s="39" t="s">
        <v>44</v>
      </c>
      <c r="H69" s="194">
        <f>C67*75</f>
        <v>3413.25</v>
      </c>
      <c r="I69" s="14"/>
      <c r="J69" s="14"/>
      <c r="K69" s="66"/>
      <c r="L69" s="59"/>
      <c r="M69" s="69"/>
      <c r="N69" s="32"/>
      <c r="O69" s="32"/>
      <c r="P69" s="59"/>
    </row>
    <row r="70" spans="1:16" ht="15.75" thickBot="1">
      <c r="A70" s="259" t="s">
        <v>47</v>
      </c>
      <c r="B70" s="259" t="s">
        <v>56</v>
      </c>
      <c r="C70" s="266">
        <v>157.731</v>
      </c>
      <c r="D70" s="8">
        <v>2.9</v>
      </c>
      <c r="G70" s="57" t="s">
        <v>45</v>
      </c>
      <c r="H70" s="53">
        <f>C68*75</f>
        <v>2414.25</v>
      </c>
      <c r="I70" s="67"/>
      <c r="J70" s="67"/>
      <c r="K70" s="68"/>
      <c r="L70" s="75"/>
      <c r="M70" s="69"/>
      <c r="N70" s="32"/>
      <c r="O70" s="32"/>
      <c r="P70" s="59"/>
    </row>
    <row r="71" spans="1:16" ht="15.75" thickBot="1">
      <c r="A71" s="259" t="s">
        <v>48</v>
      </c>
      <c r="B71" s="259" t="s">
        <v>57</v>
      </c>
      <c r="C71" s="266">
        <v>97.902</v>
      </c>
      <c r="D71" s="8">
        <v>1.8</v>
      </c>
      <c r="G71" s="84" t="s">
        <v>144</v>
      </c>
      <c r="H71" s="27" t="s">
        <v>145</v>
      </c>
      <c r="I71" s="28" t="s">
        <v>146</v>
      </c>
      <c r="J71" s="28" t="s">
        <v>148</v>
      </c>
      <c r="K71" s="28" t="s">
        <v>149</v>
      </c>
      <c r="L71" s="83" t="s">
        <v>147</v>
      </c>
      <c r="M71" s="32"/>
      <c r="N71" s="32"/>
      <c r="O71" s="32"/>
      <c r="P71" s="59"/>
    </row>
    <row r="72" spans="1:16" ht="15">
      <c r="A72" s="259" t="s">
        <v>49</v>
      </c>
      <c r="B72" s="259" t="s">
        <v>58</v>
      </c>
      <c r="C72" s="266">
        <v>83.25</v>
      </c>
      <c r="D72" s="8">
        <v>1.5</v>
      </c>
      <c r="G72" s="38" t="s">
        <v>46</v>
      </c>
      <c r="H72" s="70">
        <f aca="true" t="shared" si="5" ref="H72:H78">C69*3</f>
        <v>620.0459999999999</v>
      </c>
      <c r="I72" s="18">
        <f aca="true" t="shared" si="6" ref="I72:I78">C69*2</f>
        <v>413.364</v>
      </c>
      <c r="J72" s="18">
        <f>C69*1.28</f>
        <v>264.55296</v>
      </c>
      <c r="K72" s="18">
        <f>C69</f>
        <v>206.682</v>
      </c>
      <c r="L72" s="71">
        <f>0.76*C69</f>
        <v>157.07832</v>
      </c>
      <c r="M72" s="32"/>
      <c r="N72" s="32"/>
      <c r="O72" s="32"/>
      <c r="P72" s="59"/>
    </row>
    <row r="73" spans="1:16" ht="12.75" customHeight="1">
      <c r="A73" s="259" t="s">
        <v>50</v>
      </c>
      <c r="B73" s="259" t="s">
        <v>59</v>
      </c>
      <c r="C73" s="266">
        <v>66.6</v>
      </c>
      <c r="D73" s="8">
        <v>1.2</v>
      </c>
      <c r="G73" s="39" t="s">
        <v>47</v>
      </c>
      <c r="H73" s="72">
        <f t="shared" si="5"/>
        <v>473.193</v>
      </c>
      <c r="I73" s="14">
        <f t="shared" si="6"/>
        <v>315.462</v>
      </c>
      <c r="J73" s="14">
        <f>C70*1.28</f>
        <v>201.89568</v>
      </c>
      <c r="K73" s="14">
        <f>103</f>
        <v>103</v>
      </c>
      <c r="L73" s="66">
        <f>103*76</f>
        <v>7828</v>
      </c>
      <c r="M73" s="32"/>
      <c r="N73" s="32"/>
      <c r="O73" s="32"/>
      <c r="P73" s="59"/>
    </row>
    <row r="74" spans="1:16" ht="17.25" customHeight="1">
      <c r="A74" s="20" t="s">
        <v>51</v>
      </c>
      <c r="B74" s="259" t="s">
        <v>60</v>
      </c>
      <c r="C74" s="266"/>
      <c r="D74" s="3">
        <v>6</v>
      </c>
      <c r="G74" s="39" t="s">
        <v>48</v>
      </c>
      <c r="H74" s="72">
        <f t="shared" si="5"/>
        <v>293.706</v>
      </c>
      <c r="I74" s="14">
        <f t="shared" si="6"/>
        <v>195.804</v>
      </c>
      <c r="J74" s="14">
        <f>C71*1.28</f>
        <v>125.31456</v>
      </c>
      <c r="K74" s="14">
        <f>C71</f>
        <v>97.902</v>
      </c>
      <c r="L74" s="66">
        <f>C71*0.76</f>
        <v>74.40552</v>
      </c>
      <c r="M74" s="32"/>
      <c r="N74" s="32"/>
      <c r="O74" s="32"/>
      <c r="P74" s="59"/>
    </row>
    <row r="75" spans="1:16" ht="12" customHeight="1" thickBot="1">
      <c r="A75" s="6" t="s">
        <v>52</v>
      </c>
      <c r="B75" s="6" t="s">
        <v>58</v>
      </c>
      <c r="C75" s="36"/>
      <c r="D75" s="3">
        <v>3</v>
      </c>
      <c r="G75" s="39" t="s">
        <v>49</v>
      </c>
      <c r="H75" s="72">
        <f t="shared" si="5"/>
        <v>249.75</v>
      </c>
      <c r="I75" s="14">
        <f t="shared" si="6"/>
        <v>166.5</v>
      </c>
      <c r="J75" s="32"/>
      <c r="K75" s="32"/>
      <c r="L75" s="59"/>
      <c r="M75" s="32"/>
      <c r="N75" s="32"/>
      <c r="O75" s="32"/>
      <c r="P75" s="59"/>
    </row>
    <row r="76" spans="1:16" ht="15.75" thickBot="1">
      <c r="A76" s="323" t="s">
        <v>61</v>
      </c>
      <c r="B76" s="324"/>
      <c r="C76" s="114" t="s">
        <v>62</v>
      </c>
      <c r="D76" s="191" t="s">
        <v>63</v>
      </c>
      <c r="G76" s="39" t="s">
        <v>50</v>
      </c>
      <c r="H76" s="72">
        <f t="shared" si="5"/>
        <v>199.79999999999998</v>
      </c>
      <c r="I76" s="14">
        <f t="shared" si="6"/>
        <v>133.2</v>
      </c>
      <c r="J76" s="32"/>
      <c r="K76" s="32"/>
      <c r="L76" s="59"/>
      <c r="M76" s="32"/>
      <c r="N76" s="32"/>
      <c r="O76" s="32"/>
      <c r="P76" s="59"/>
    </row>
    <row r="77" spans="1:16" ht="15">
      <c r="A77" s="76" t="s">
        <v>221</v>
      </c>
      <c r="B77" s="77"/>
      <c r="C77" s="180">
        <v>46000</v>
      </c>
      <c r="D77" s="181">
        <v>51000</v>
      </c>
      <c r="G77" s="44" t="s">
        <v>51</v>
      </c>
      <c r="H77" s="72">
        <f t="shared" si="5"/>
        <v>0</v>
      </c>
      <c r="I77" s="14">
        <f t="shared" si="6"/>
        <v>0</v>
      </c>
      <c r="J77" s="32"/>
      <c r="K77" s="32"/>
      <c r="L77" s="59"/>
      <c r="M77" s="32"/>
      <c r="N77" s="32"/>
      <c r="O77" s="32"/>
      <c r="P77" s="59"/>
    </row>
    <row r="78" spans="1:16" ht="15.75" thickBot="1">
      <c r="A78" s="182" t="s">
        <v>222</v>
      </c>
      <c r="B78" s="179"/>
      <c r="C78" s="20">
        <v>44700</v>
      </c>
      <c r="D78" s="10">
        <v>49700</v>
      </c>
      <c r="G78" s="57" t="s">
        <v>52</v>
      </c>
      <c r="H78" s="73">
        <f t="shared" si="5"/>
        <v>0</v>
      </c>
      <c r="I78" s="67">
        <f t="shared" si="6"/>
        <v>0</v>
      </c>
      <c r="J78" s="74"/>
      <c r="K78" s="74"/>
      <c r="L78" s="75"/>
      <c r="M78" s="74"/>
      <c r="N78" s="74"/>
      <c r="O78" s="74"/>
      <c r="P78" s="75"/>
    </row>
    <row r="79" spans="1:15" ht="15">
      <c r="A79" s="182" t="s">
        <v>223</v>
      </c>
      <c r="B79" s="179"/>
      <c r="C79" s="20">
        <v>43000</v>
      </c>
      <c r="D79" s="10">
        <v>48000</v>
      </c>
      <c r="H79" s="104"/>
      <c r="I79" s="48"/>
      <c r="J79" s="48"/>
      <c r="K79" s="48"/>
      <c r="L79" s="48"/>
      <c r="M79" s="48"/>
      <c r="N79" s="48"/>
      <c r="O79" s="49"/>
    </row>
    <row r="80" spans="1:15" ht="12.75" customHeight="1">
      <c r="A80" s="19" t="s">
        <v>172</v>
      </c>
      <c r="B80" s="14"/>
      <c r="C80" s="20">
        <v>42500</v>
      </c>
      <c r="D80" s="10">
        <v>47500</v>
      </c>
      <c r="H80" s="51"/>
      <c r="I80" s="31"/>
      <c r="J80" s="31"/>
      <c r="K80" s="31"/>
      <c r="L80" s="31"/>
      <c r="M80" s="31"/>
      <c r="N80" s="31"/>
      <c r="O80" s="45"/>
    </row>
    <row r="81" spans="1:15" ht="14.25" customHeight="1">
      <c r="A81" s="21"/>
      <c r="B81" s="15"/>
      <c r="C81" s="22"/>
      <c r="D81" s="11"/>
      <c r="H81" s="51"/>
      <c r="I81" s="31"/>
      <c r="J81" s="31"/>
      <c r="K81" s="31"/>
      <c r="L81" s="31"/>
      <c r="M81" s="31"/>
      <c r="N81" s="31"/>
      <c r="O81" s="45"/>
    </row>
    <row r="82" spans="1:15" ht="15.75" thickBot="1">
      <c r="A82" s="21"/>
      <c r="B82" s="15"/>
      <c r="C82" s="22"/>
      <c r="D82" s="11"/>
      <c r="H82" s="51"/>
      <c r="I82" s="31"/>
      <c r="J82" s="31"/>
      <c r="K82" s="31"/>
      <c r="L82" s="31"/>
      <c r="M82" s="31"/>
      <c r="N82" s="31"/>
      <c r="O82" s="45"/>
    </row>
    <row r="83" spans="1:15" ht="16.5" thickBot="1">
      <c r="A83" s="183" t="s">
        <v>175</v>
      </c>
      <c r="B83" s="184" t="s">
        <v>176</v>
      </c>
      <c r="C83" s="318" t="s">
        <v>224</v>
      </c>
      <c r="D83" s="319"/>
      <c r="H83" s="51"/>
      <c r="I83" s="31"/>
      <c r="J83" s="31"/>
      <c r="K83" s="31"/>
      <c r="L83" s="31"/>
      <c r="M83" s="31"/>
      <c r="N83" s="31"/>
      <c r="O83" s="45"/>
    </row>
    <row r="84" spans="1:15" ht="15.75" thickBot="1">
      <c r="A84" s="320" t="s">
        <v>64</v>
      </c>
      <c r="B84" s="321"/>
      <c r="C84" s="321"/>
      <c r="D84" s="322"/>
      <c r="H84" s="51"/>
      <c r="I84" s="31"/>
      <c r="J84" s="31"/>
      <c r="K84" s="31"/>
      <c r="L84" s="31"/>
      <c r="M84" s="31"/>
      <c r="N84" s="31"/>
      <c r="O84" s="45"/>
    </row>
    <row r="85" spans="1:15" ht="15.75" thickBot="1">
      <c r="A85" s="113" t="s">
        <v>0</v>
      </c>
      <c r="B85" s="114" t="s">
        <v>1</v>
      </c>
      <c r="C85" s="114" t="s">
        <v>2</v>
      </c>
      <c r="D85" s="167" t="s">
        <v>126</v>
      </c>
      <c r="H85" s="51"/>
      <c r="I85" s="31"/>
      <c r="J85" s="31"/>
      <c r="K85" s="31"/>
      <c r="L85" s="31"/>
      <c r="M85" s="31"/>
      <c r="N85" s="31"/>
      <c r="O85" s="45"/>
    </row>
    <row r="86" spans="1:15" ht="13.5" customHeight="1">
      <c r="A86" s="29" t="s">
        <v>65</v>
      </c>
      <c r="B86" s="1" t="s">
        <v>75</v>
      </c>
      <c r="C86" s="24">
        <v>65.5</v>
      </c>
      <c r="D86" s="9">
        <v>2620</v>
      </c>
      <c r="H86" s="51"/>
      <c r="I86" s="31"/>
      <c r="J86" s="31"/>
      <c r="K86" s="31"/>
      <c r="L86" s="31"/>
      <c r="M86" s="31"/>
      <c r="N86" s="31"/>
      <c r="O86" s="45"/>
    </row>
    <row r="87" spans="1:15" ht="9.75" customHeight="1">
      <c r="A87" s="26" t="s">
        <v>66</v>
      </c>
      <c r="B87" s="2" t="s">
        <v>75</v>
      </c>
      <c r="C87" s="12">
        <v>65.5</v>
      </c>
      <c r="D87" s="9">
        <v>2620</v>
      </c>
      <c r="H87" s="51"/>
      <c r="I87" s="31"/>
      <c r="J87" s="31"/>
      <c r="K87" s="31"/>
      <c r="L87" s="31"/>
      <c r="M87" s="31"/>
      <c r="N87" s="31"/>
      <c r="O87" s="45"/>
    </row>
    <row r="88" spans="1:15" ht="15">
      <c r="A88" s="26" t="s">
        <v>67</v>
      </c>
      <c r="B88" s="2" t="s">
        <v>75</v>
      </c>
      <c r="C88" s="12">
        <v>65.5</v>
      </c>
      <c r="D88" s="9">
        <v>2620</v>
      </c>
      <c r="H88" s="51"/>
      <c r="I88" s="31"/>
      <c r="J88" s="31"/>
      <c r="K88" s="31"/>
      <c r="L88" s="31"/>
      <c r="M88" s="31"/>
      <c r="N88" s="31"/>
      <c r="O88" s="45"/>
    </row>
    <row r="89" spans="1:15" ht="16.5" customHeight="1" thickBot="1">
      <c r="A89" s="26" t="s">
        <v>68</v>
      </c>
      <c r="B89" s="2" t="s">
        <v>76</v>
      </c>
      <c r="C89" s="12">
        <v>65.5</v>
      </c>
      <c r="D89" s="158">
        <v>1637.5</v>
      </c>
      <c r="H89" s="52"/>
      <c r="I89" s="46"/>
      <c r="J89" s="46"/>
      <c r="K89" s="46"/>
      <c r="L89" s="46"/>
      <c r="M89" s="46"/>
      <c r="N89" s="46"/>
      <c r="O89" s="47"/>
    </row>
    <row r="90" spans="1:4" ht="15">
      <c r="A90" s="26" t="s">
        <v>69</v>
      </c>
      <c r="B90" s="2" t="s">
        <v>76</v>
      </c>
      <c r="C90" s="12">
        <v>65.5</v>
      </c>
      <c r="D90" s="158">
        <v>1637.5</v>
      </c>
    </row>
    <row r="91" spans="1:4" ht="15">
      <c r="A91" s="26" t="s">
        <v>70</v>
      </c>
      <c r="B91" s="2" t="s">
        <v>76</v>
      </c>
      <c r="C91" s="12">
        <v>65.5</v>
      </c>
      <c r="D91" s="159">
        <v>1637.5</v>
      </c>
    </row>
    <row r="92" spans="1:4" ht="15">
      <c r="A92" s="26" t="s">
        <v>71</v>
      </c>
      <c r="B92" s="2" t="s">
        <v>76</v>
      </c>
      <c r="C92" s="12">
        <v>65.5</v>
      </c>
      <c r="D92" s="159">
        <v>1637.5</v>
      </c>
    </row>
    <row r="93" spans="1:4" ht="15">
      <c r="A93" s="26" t="s">
        <v>72</v>
      </c>
      <c r="B93" s="2" t="s">
        <v>76</v>
      </c>
      <c r="C93" s="12">
        <v>65.5</v>
      </c>
      <c r="D93" s="159">
        <v>1637.5</v>
      </c>
    </row>
    <row r="94" spans="1:4" ht="15">
      <c r="A94" s="30" t="s">
        <v>73</v>
      </c>
      <c r="B94" s="4" t="s">
        <v>76</v>
      </c>
      <c r="C94" s="12">
        <v>65.5</v>
      </c>
      <c r="D94" s="160">
        <v>1637.5</v>
      </c>
    </row>
    <row r="95" spans="1:4" ht="15.75" thickBot="1">
      <c r="A95" s="34" t="s">
        <v>74</v>
      </c>
      <c r="B95" s="4" t="s">
        <v>76</v>
      </c>
      <c r="C95" s="12">
        <v>65.5</v>
      </c>
      <c r="D95" s="161">
        <v>1637.5</v>
      </c>
    </row>
    <row r="96" spans="1:5" ht="15">
      <c r="A96" s="33"/>
      <c r="B96" s="234"/>
      <c r="C96" s="33"/>
      <c r="E96" s="25"/>
    </row>
    <row r="97" spans="1:5" ht="15">
      <c r="A97" s="31"/>
      <c r="B97" s="235"/>
      <c r="C97" s="32"/>
      <c r="E97" s="23"/>
    </row>
    <row r="98" spans="1:5" ht="15">
      <c r="A98" s="31"/>
      <c r="B98" s="235"/>
      <c r="C98" s="32"/>
      <c r="E98" s="23"/>
    </row>
    <row r="99" spans="1:5" ht="15">
      <c r="A99" s="31"/>
      <c r="B99" s="18"/>
      <c r="C99" s="32"/>
      <c r="E99" s="23"/>
    </row>
    <row r="100" spans="1:5" ht="15">
      <c r="A100" s="31"/>
      <c r="B100" s="32"/>
      <c r="C100" s="32"/>
      <c r="E100" s="23"/>
    </row>
    <row r="101" ht="15">
      <c r="E101" s="23"/>
    </row>
    <row r="102" ht="15">
      <c r="E102" s="23"/>
    </row>
    <row r="103" ht="15">
      <c r="E103" s="23"/>
    </row>
    <row r="104" ht="15">
      <c r="E104" s="23"/>
    </row>
    <row r="105" ht="15">
      <c r="E105" s="23"/>
    </row>
    <row r="106" ht="15">
      <c r="E106" s="23"/>
    </row>
  </sheetData>
  <sheetProtection/>
  <mergeCells count="19">
    <mergeCell ref="Q20:R49"/>
    <mergeCell ref="G28:P28"/>
    <mergeCell ref="H29:P29"/>
    <mergeCell ref="C83:D83"/>
    <mergeCell ref="A84:D84"/>
    <mergeCell ref="A76:B76"/>
    <mergeCell ref="A64:D64"/>
    <mergeCell ref="A61:D61"/>
    <mergeCell ref="G62:L62"/>
    <mergeCell ref="H65:K65"/>
    <mergeCell ref="G64:P64"/>
    <mergeCell ref="A1:D1"/>
    <mergeCell ref="A51:D51"/>
    <mergeCell ref="A27:D27"/>
    <mergeCell ref="E19:F49"/>
    <mergeCell ref="G51:P51"/>
    <mergeCell ref="H52:L52"/>
    <mergeCell ref="G1:P1"/>
    <mergeCell ref="H2:P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46.57421875" style="0" customWidth="1"/>
    <col min="2" max="2" width="6.28125" style="0" customWidth="1"/>
    <col min="3" max="3" width="10.8515625" style="0" customWidth="1"/>
    <col min="4" max="4" width="45.421875" style="0" customWidth="1"/>
  </cols>
  <sheetData>
    <row r="1" spans="1:6" ht="18.75" thickBot="1">
      <c r="A1" s="338" t="s">
        <v>208</v>
      </c>
      <c r="B1" s="339"/>
      <c r="C1" s="339"/>
      <c r="D1" s="340"/>
      <c r="E1" s="341"/>
      <c r="F1" s="342"/>
    </row>
    <row r="2" spans="1:6" ht="15">
      <c r="A2" s="195" t="s">
        <v>209</v>
      </c>
      <c r="B2" s="196" t="s">
        <v>179</v>
      </c>
      <c r="C2" s="196" t="s">
        <v>180</v>
      </c>
      <c r="D2" s="197" t="s">
        <v>181</v>
      </c>
      <c r="E2" s="343"/>
      <c r="F2" s="344"/>
    </row>
    <row r="3" spans="1:6" ht="15.75" customHeight="1">
      <c r="A3" s="198" t="s">
        <v>182</v>
      </c>
      <c r="B3" s="199" t="s">
        <v>210</v>
      </c>
      <c r="C3" s="200">
        <v>2762</v>
      </c>
      <c r="D3" s="347" t="s">
        <v>211</v>
      </c>
      <c r="E3" s="343"/>
      <c r="F3" s="344"/>
    </row>
    <row r="4" spans="1:6" ht="16.5" customHeight="1">
      <c r="A4" s="198" t="s">
        <v>183</v>
      </c>
      <c r="B4" s="199" t="s">
        <v>210</v>
      </c>
      <c r="C4" s="200">
        <v>2461</v>
      </c>
      <c r="D4" s="348"/>
      <c r="E4" s="343"/>
      <c r="F4" s="344"/>
    </row>
    <row r="5" spans="1:6" ht="13.5" customHeight="1">
      <c r="A5" s="198" t="s">
        <v>184</v>
      </c>
      <c r="B5" s="199" t="s">
        <v>210</v>
      </c>
      <c r="C5" s="200">
        <v>3504</v>
      </c>
      <c r="D5" s="116"/>
      <c r="E5" s="343"/>
      <c r="F5" s="344"/>
    </row>
    <row r="6" spans="1:6" ht="14.25" customHeight="1">
      <c r="A6" s="198" t="s">
        <v>185</v>
      </c>
      <c r="B6" s="199" t="s">
        <v>210</v>
      </c>
      <c r="C6" s="200">
        <v>2900</v>
      </c>
      <c r="D6" s="116"/>
      <c r="E6" s="343"/>
      <c r="F6" s="344"/>
    </row>
    <row r="7" spans="1:6" ht="14.25" customHeight="1" thickBot="1">
      <c r="A7" s="198" t="s">
        <v>186</v>
      </c>
      <c r="B7" s="199" t="s">
        <v>210</v>
      </c>
      <c r="C7" s="200">
        <v>4092</v>
      </c>
      <c r="D7" s="116"/>
      <c r="E7" s="345"/>
      <c r="F7" s="346"/>
    </row>
    <row r="8" spans="1:6" ht="14.25" customHeight="1">
      <c r="A8" s="198" t="s">
        <v>187</v>
      </c>
      <c r="B8" s="199" t="s">
        <v>210</v>
      </c>
      <c r="C8" s="200">
        <v>3672</v>
      </c>
      <c r="D8" s="116"/>
      <c r="E8" s="341"/>
      <c r="F8" s="342"/>
    </row>
    <row r="9" spans="1:6" ht="13.5" customHeight="1">
      <c r="A9" s="198" t="s">
        <v>188</v>
      </c>
      <c r="B9" s="199" t="s">
        <v>210</v>
      </c>
      <c r="C9" s="200">
        <v>5100</v>
      </c>
      <c r="D9" s="116"/>
      <c r="E9" s="343"/>
      <c r="F9" s="344"/>
    </row>
    <row r="10" spans="1:6" ht="13.5" customHeight="1">
      <c r="A10" s="198" t="s">
        <v>189</v>
      </c>
      <c r="B10" s="199" t="s">
        <v>210</v>
      </c>
      <c r="C10" s="200">
        <v>4260</v>
      </c>
      <c r="D10" s="116"/>
      <c r="E10" s="343"/>
      <c r="F10" s="344"/>
    </row>
    <row r="11" spans="1:6" ht="15" customHeight="1">
      <c r="A11" s="198" t="s">
        <v>190</v>
      </c>
      <c r="B11" s="199" t="s">
        <v>210</v>
      </c>
      <c r="C11" s="200">
        <v>4679</v>
      </c>
      <c r="D11" s="116"/>
      <c r="E11" s="343"/>
      <c r="F11" s="344"/>
    </row>
    <row r="12" spans="1:6" ht="13.5" customHeight="1">
      <c r="A12" s="198" t="s">
        <v>191</v>
      </c>
      <c r="B12" s="199" t="s">
        <v>210</v>
      </c>
      <c r="C12" s="200">
        <v>4138</v>
      </c>
      <c r="D12" s="116"/>
      <c r="E12" s="343"/>
      <c r="F12" s="344"/>
    </row>
    <row r="13" spans="1:6" ht="14.25" customHeight="1">
      <c r="A13" s="198" t="s">
        <v>192</v>
      </c>
      <c r="B13" s="199" t="s">
        <v>210</v>
      </c>
      <c r="C13" s="200">
        <v>5794</v>
      </c>
      <c r="D13" s="116"/>
      <c r="E13" s="343"/>
      <c r="F13" s="344"/>
    </row>
    <row r="14" spans="1:6" ht="15.75" customHeight="1" thickBot="1">
      <c r="A14" s="198" t="s">
        <v>193</v>
      </c>
      <c r="B14" s="199" t="s">
        <v>210</v>
      </c>
      <c r="C14" s="200">
        <v>4719</v>
      </c>
      <c r="D14" s="116"/>
      <c r="E14" s="343"/>
      <c r="F14" s="344"/>
    </row>
    <row r="15" spans="1:6" ht="15.75" thickBot="1">
      <c r="A15" s="349" t="s">
        <v>194</v>
      </c>
      <c r="B15" s="350"/>
      <c r="C15" s="350"/>
      <c r="D15" s="351"/>
      <c r="E15" s="343"/>
      <c r="F15" s="344"/>
    </row>
    <row r="16" spans="1:6" ht="18.75" customHeight="1" thickBot="1">
      <c r="A16" s="217" t="s">
        <v>195</v>
      </c>
      <c r="B16" s="201"/>
      <c r="C16" s="202"/>
      <c r="D16" s="109"/>
      <c r="E16" s="343"/>
      <c r="F16" s="344"/>
    </row>
    <row r="17" spans="1:6" ht="15">
      <c r="A17" s="203" t="s">
        <v>196</v>
      </c>
      <c r="B17" s="199" t="s">
        <v>197</v>
      </c>
      <c r="C17" s="204">
        <v>65.66</v>
      </c>
      <c r="D17" s="205"/>
      <c r="E17" s="343"/>
      <c r="F17" s="344"/>
    </row>
    <row r="18" spans="1:6" ht="14.25" customHeight="1">
      <c r="A18" s="203" t="s">
        <v>198</v>
      </c>
      <c r="B18" s="199" t="s">
        <v>197</v>
      </c>
      <c r="C18" s="206">
        <v>75.04</v>
      </c>
      <c r="D18" s="205"/>
      <c r="E18" s="343"/>
      <c r="F18" s="344"/>
    </row>
    <row r="19" spans="1:6" ht="13.5" customHeight="1" thickBot="1">
      <c r="A19" s="203" t="s">
        <v>199</v>
      </c>
      <c r="B19" s="199" t="s">
        <v>197</v>
      </c>
      <c r="C19" s="207">
        <v>93.8</v>
      </c>
      <c r="D19" s="205"/>
      <c r="E19" s="343"/>
      <c r="F19" s="344"/>
    </row>
    <row r="20" spans="1:6" ht="15.75" thickBot="1">
      <c r="A20" s="219" t="s">
        <v>200</v>
      </c>
      <c r="B20" s="220"/>
      <c r="C20" s="221"/>
      <c r="D20" s="208"/>
      <c r="E20" s="343"/>
      <c r="F20" s="344"/>
    </row>
    <row r="21" spans="1:6" ht="15">
      <c r="A21" s="222" t="s">
        <v>206</v>
      </c>
      <c r="B21" s="223" t="s">
        <v>197</v>
      </c>
      <c r="C21" s="224">
        <v>65.66</v>
      </c>
      <c r="D21" s="208"/>
      <c r="E21" s="343"/>
      <c r="F21" s="344"/>
    </row>
    <row r="22" spans="1:6" ht="15.75" thickBot="1">
      <c r="A22" s="225" t="s">
        <v>207</v>
      </c>
      <c r="B22" s="226" t="s">
        <v>197</v>
      </c>
      <c r="C22" s="227">
        <v>84.42</v>
      </c>
      <c r="D22" s="209"/>
      <c r="E22" s="343"/>
      <c r="F22" s="344"/>
    </row>
    <row r="23" spans="1:10" ht="15.75" thickBot="1">
      <c r="A23" s="210" t="s">
        <v>201</v>
      </c>
      <c r="B23" s="211"/>
      <c r="C23" s="212"/>
      <c r="D23" s="213"/>
      <c r="E23" s="343"/>
      <c r="F23" s="344"/>
      <c r="J23" t="s">
        <v>212</v>
      </c>
    </row>
    <row r="24" spans="1:6" ht="15">
      <c r="A24" s="214" t="s">
        <v>213</v>
      </c>
      <c r="B24" s="215" t="s">
        <v>202</v>
      </c>
      <c r="C24" s="216">
        <v>44</v>
      </c>
      <c r="D24" s="352" t="s">
        <v>203</v>
      </c>
      <c r="E24" s="343"/>
      <c r="F24" s="344"/>
    </row>
    <row r="25" spans="1:6" ht="15" customHeight="1" thickBot="1">
      <c r="A25" s="230" t="s">
        <v>204</v>
      </c>
      <c r="B25" s="231" t="s">
        <v>205</v>
      </c>
      <c r="C25" s="232">
        <v>93.8</v>
      </c>
      <c r="D25" s="353"/>
      <c r="E25" s="345"/>
      <c r="F25" s="346"/>
    </row>
    <row r="26" spans="1:6" ht="15" customHeight="1">
      <c r="A26" s="229"/>
      <c r="B26" s="335"/>
      <c r="C26" s="335"/>
      <c r="D26" s="335"/>
      <c r="E26" s="354"/>
      <c r="F26" s="354"/>
    </row>
    <row r="27" spans="1:6" ht="15">
      <c r="A27" s="218"/>
      <c r="B27" s="335"/>
      <c r="C27" s="335"/>
      <c r="D27" s="335"/>
      <c r="E27" s="335"/>
      <c r="F27" s="335"/>
    </row>
    <row r="28" spans="1:6" ht="15">
      <c r="A28" s="228"/>
      <c r="B28" s="335"/>
      <c r="C28" s="335"/>
      <c r="D28" s="335"/>
      <c r="E28" s="335"/>
      <c r="F28" s="335"/>
    </row>
    <row r="29" spans="1:6" ht="15">
      <c r="A29" s="228"/>
      <c r="B29" s="335"/>
      <c r="C29" s="335"/>
      <c r="D29" s="335"/>
      <c r="E29" s="335"/>
      <c r="F29" s="335"/>
    </row>
    <row r="30" spans="1:6" ht="15">
      <c r="A30" s="228"/>
      <c r="B30" s="335"/>
      <c r="C30" s="335"/>
      <c r="D30" s="335"/>
      <c r="E30" s="335"/>
      <c r="F30" s="335"/>
    </row>
    <row r="31" spans="1:6" ht="15">
      <c r="A31" s="228"/>
      <c r="B31" s="335"/>
      <c r="C31" s="335"/>
      <c r="D31" s="335"/>
      <c r="E31" s="335"/>
      <c r="F31" s="335"/>
    </row>
    <row r="32" spans="1:6" ht="13.5" customHeight="1">
      <c r="A32" s="336" t="s">
        <v>127</v>
      </c>
      <c r="B32" s="337"/>
      <c r="C32" s="337"/>
      <c r="D32" s="337"/>
      <c r="E32" s="337"/>
      <c r="F32" s="337"/>
    </row>
    <row r="33" spans="1:6" ht="15" customHeight="1" hidden="1">
      <c r="A33" s="337"/>
      <c r="B33" s="337"/>
      <c r="C33" s="337"/>
      <c r="D33" s="337"/>
      <c r="E33" s="337"/>
      <c r="F33" s="337"/>
    </row>
  </sheetData>
  <sheetProtection/>
  <mergeCells count="9">
    <mergeCell ref="B26:D31"/>
    <mergeCell ref="A32:F33"/>
    <mergeCell ref="A1:D1"/>
    <mergeCell ref="E1:F7"/>
    <mergeCell ref="D3:D4"/>
    <mergeCell ref="E8:F25"/>
    <mergeCell ref="A15:D15"/>
    <mergeCell ref="D24:D25"/>
    <mergeCell ref="E26:F3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2017-10-30T08:15:36Z</dcterms:modified>
  <cp:category/>
  <cp:version/>
  <cp:contentType/>
  <cp:contentStatus/>
</cp:coreProperties>
</file>